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14520" windowHeight="11760" activeTab="5"/>
  </bookViews>
  <sheets>
    <sheet name="Einladung" sheetId="1" r:id="rId1"/>
    <sheet name="Anleitung" sheetId="2" r:id="rId2"/>
    <sheet name="Wettkampfbestimmungen" sheetId="3" r:id="rId3"/>
    <sheet name="Mannschaften" sheetId="4" r:id="rId4"/>
    <sheet name="Leitung und Ort" sheetId="5" r:id="rId5"/>
    <sheet name="Spielplan-Sa" sheetId="6" r:id="rId6"/>
    <sheet name="Spielbericht" sheetId="7" r:id="rId7"/>
    <sheet name="Gruppe A" sheetId="8" r:id="rId8"/>
    <sheet name="Spielereinsatzliste A1" sheetId="9" r:id="rId9"/>
    <sheet name="Spielereinsatzliste A2" sheetId="10" r:id="rId10"/>
    <sheet name="Spielereinsatzliste A3" sheetId="11" r:id="rId11"/>
    <sheet name="Spielereinsatzliste A4" sheetId="12" r:id="rId12"/>
    <sheet name="Mannschaftsaufstellungen" sheetId="13" r:id="rId13"/>
    <sheet name="Siegerliste" sheetId="14" r:id="rId14"/>
    <sheet name="geografische Verteilung" sheetId="15" r:id="rId15"/>
    <sheet name="Abrechnung" sheetId="16" r:id="rId16"/>
  </sheets>
  <externalReferences>
    <externalReference r:id="rId19"/>
    <externalReference r:id="rId20"/>
    <externalReference r:id="rId21"/>
  </externalReferences>
  <definedNames>
    <definedName name="_xlnm.Print_Area" localSheetId="1">'Anleitung'!$A$1:$AK$54</definedName>
    <definedName name="_xlnm.Print_Area" localSheetId="14">'geografische Verteilung'!$A$1:$H$45</definedName>
    <definedName name="_xlnm.Print_Area" localSheetId="7">'Gruppe A'!$A$1:$AR$34</definedName>
    <definedName name="_xlnm.Print_Area" localSheetId="3">'Mannschaften'!$A$1:$AF$158</definedName>
    <definedName name="_xlnm.Print_Area" localSheetId="13">'Siegerliste'!$A$1:$H$29</definedName>
    <definedName name="_xlnm.Print_Area" localSheetId="6">'Spielbericht'!$A$1:$AH$42</definedName>
    <definedName name="_xlnm.Print_Area" localSheetId="5">'Spielplan-Sa'!$B$1:$Y$25</definedName>
    <definedName name="Mannschaft">'Mannschaften'!$C$10:$AE$10</definedName>
    <definedName name="PlanS">'Spielplan-Sa'!$A$20:$Y$25</definedName>
    <definedName name="Spieler">'Mannschaften'!$C$13:$E$141</definedName>
    <definedName name="Spielplan">'[1]Spielpl'!$A$14:$M$31</definedName>
    <definedName name="Z_E04F9305_80BC_40B2_992B_1B750C9B7218_.wvu.Cols" localSheetId="7" hidden="1">'Gruppe A'!$AM:$AQ</definedName>
    <definedName name="Z_E04F9305_80BC_40B2_992B_1B750C9B7218_.wvu.Cols" localSheetId="4" hidden="1">'Leitung und Ort'!$B:$B</definedName>
    <definedName name="Z_E04F9305_80BC_40B2_992B_1B750C9B7218_.wvu.Cols" localSheetId="3" hidden="1">'Mannschaften'!$B:$B,'Mannschaften'!$R:$AF</definedName>
    <definedName name="Z_E04F9305_80BC_40B2_992B_1B750C9B7218_.wvu.Cols" localSheetId="6" hidden="1">'Spielbericht'!$D:$D,'Spielbericht'!$U:$U,'Spielbericht'!$AM:$AP</definedName>
    <definedName name="Z_E04F9305_80BC_40B2_992B_1B750C9B7218_.wvu.Cols" localSheetId="5" hidden="1">'Spielplan-Sa'!$A:$A,'Spielplan-Sa'!$X:$AE</definedName>
    <definedName name="Z_E04F9305_80BC_40B2_992B_1B750C9B7218_.wvu.PrintArea" localSheetId="1" hidden="1">'Anleitung'!$A$1:$AK$54</definedName>
    <definedName name="Z_E04F9305_80BC_40B2_992B_1B750C9B7218_.wvu.PrintArea" localSheetId="14" hidden="1">'geografische Verteilung'!$A$1:$H$45</definedName>
    <definedName name="Z_E04F9305_80BC_40B2_992B_1B750C9B7218_.wvu.PrintArea" localSheetId="7" hidden="1">'Gruppe A'!$A$1:$AR$34</definedName>
    <definedName name="Z_E04F9305_80BC_40B2_992B_1B750C9B7218_.wvu.PrintArea" localSheetId="3" hidden="1">'Mannschaften'!$A$1:$AF$158</definedName>
    <definedName name="Z_E04F9305_80BC_40B2_992B_1B750C9B7218_.wvu.PrintArea" localSheetId="13" hidden="1">'Siegerliste'!$A$1:$H$29</definedName>
    <definedName name="Z_E04F9305_80BC_40B2_992B_1B750C9B7218_.wvu.PrintArea" localSheetId="6" hidden="1">'Spielbericht'!$A$1:$AH$42</definedName>
    <definedName name="Z_E04F9305_80BC_40B2_992B_1B750C9B7218_.wvu.PrintArea" localSheetId="5" hidden="1">'Spielplan-Sa'!$B$1:$Y$25</definedName>
    <definedName name="Z_E04F9305_80BC_40B2_992B_1B750C9B7218_.wvu.Rows" localSheetId="7" hidden="1">'Gruppe A'!$26:$28</definedName>
    <definedName name="Z_E04F9305_80BC_40B2_992B_1B750C9B7218_.wvu.Rows" localSheetId="3" hidden="1">'Mannschaften'!$12:$12,'Mannschaften'!$26:$141,'Mannschaften'!$159:$175</definedName>
    <definedName name="Z_E04F9305_80BC_40B2_992B_1B750C9B7218_.wvu.Rows" localSheetId="6" hidden="1">'Spielbericht'!$13:$13</definedName>
    <definedName name="Z_E04F9305_80BC_40B2_992B_1B750C9B7218_.wvu.Rows" localSheetId="8" hidden="1">'Spielereinsatzliste A1'!$28:$66</definedName>
    <definedName name="Z_E04F9305_80BC_40B2_992B_1B750C9B7218_.wvu.Rows" localSheetId="9" hidden="1">'Spielereinsatzliste A2'!$28:$66</definedName>
    <definedName name="Z_E04F9305_80BC_40B2_992B_1B750C9B7218_.wvu.Rows" localSheetId="10" hidden="1">'Spielereinsatzliste A3'!$28:$66</definedName>
    <definedName name="Z_E04F9305_80BC_40B2_992B_1B750C9B7218_.wvu.Rows" localSheetId="11" hidden="1">'Spielereinsatzliste A4'!$28:$66</definedName>
    <definedName name="Z_E04F9305_80BC_40B2_992B_1B750C9B7218_.wvu.Rows" localSheetId="5" hidden="1">'Spielplan-Sa'!$15:$16,'Spielplan-Sa'!#REF!</definedName>
  </definedNames>
  <calcPr fullCalcOnLoad="1"/>
</workbook>
</file>

<file path=xl/sharedStrings.xml><?xml version="1.0" encoding="utf-8"?>
<sst xmlns="http://schemas.openxmlformats.org/spreadsheetml/2006/main" count="761" uniqueCount="405">
  <si>
    <t>Dg</t>
  </si>
  <si>
    <t>Zeit</t>
  </si>
  <si>
    <t>Mannschaft A</t>
  </si>
  <si>
    <t>Mannschaft B</t>
  </si>
  <si>
    <t>Linienrichter</t>
  </si>
  <si>
    <t>Gruppe A</t>
  </si>
  <si>
    <t>:</t>
  </si>
  <si>
    <t>Ergebnis</t>
  </si>
  <si>
    <t>Suchwert</t>
  </si>
  <si>
    <t>Spalte</t>
  </si>
  <si>
    <t>Schiedsrichter:</t>
  </si>
  <si>
    <t>Uhr</t>
  </si>
  <si>
    <t>Verein:</t>
  </si>
  <si>
    <t>Anschreiber:</t>
  </si>
  <si>
    <t>Mannschaft A:</t>
  </si>
  <si>
    <t>Mannschaft B:</t>
  </si>
  <si>
    <t>Nr.</t>
  </si>
  <si>
    <t>Mf</t>
  </si>
  <si>
    <t>Ein-
satz</t>
  </si>
  <si>
    <t>Name, Vorname</t>
  </si>
  <si>
    <t>Trainer:</t>
  </si>
  <si>
    <t>Betreuer:</t>
  </si>
  <si>
    <t>Ballwahl/Anspiel:</t>
  </si>
  <si>
    <t xml:space="preserve"> A</t>
  </si>
  <si>
    <t>B</t>
  </si>
  <si>
    <t>A</t>
  </si>
  <si>
    <t xml:space="preserve"> </t>
  </si>
  <si>
    <t>Sieger</t>
  </si>
  <si>
    <t>Für die Richtigkeit der Eintragungen</t>
  </si>
  <si>
    <t>Bericht auf der Rückseite abgeben</t>
  </si>
  <si>
    <t>Einspruch:</t>
  </si>
  <si>
    <t>Feldverweis:</t>
  </si>
  <si>
    <t>Verletzung:</t>
  </si>
  <si>
    <t>Sonstiges:</t>
  </si>
  <si>
    <t>Punkte</t>
  </si>
  <si>
    <t>Bälle</t>
  </si>
  <si>
    <t>Platz</t>
  </si>
  <si>
    <t>Spieler</t>
  </si>
  <si>
    <t>Trainer</t>
  </si>
  <si>
    <t>Betreuer</t>
  </si>
  <si>
    <t>1.</t>
  </si>
  <si>
    <t>2.</t>
  </si>
  <si>
    <t>3.</t>
  </si>
  <si>
    <t>4.</t>
  </si>
  <si>
    <t>Endstand Gruppe A</t>
  </si>
  <si>
    <t>Schiedsrichter</t>
  </si>
  <si>
    <t>Siegerliste</t>
  </si>
  <si>
    <t>Mannschaftsaufstellungen</t>
  </si>
  <si>
    <t>Anleitung</t>
  </si>
  <si>
    <t>Diese Datei unter einem neuen Namen speichern.</t>
  </si>
  <si>
    <t>Die neue Datei öffnen.</t>
  </si>
  <si>
    <t xml:space="preserve">Alle </t>
  </si>
  <si>
    <t>a)</t>
  </si>
  <si>
    <t>b)</t>
  </si>
  <si>
    <t>c)</t>
  </si>
  <si>
    <t>Der Spielplan für Sonntag wird nach Festlegung der Rangfolge in den beiden Gruppen</t>
  </si>
  <si>
    <t>die Platzierung aller Mannschaften eingetragen.</t>
  </si>
  <si>
    <t xml:space="preserve">automatisch weitergeführt. Linien- und Schiedsrichter sind manuell einzutragen. </t>
  </si>
  <si>
    <t xml:space="preserve">rot markierten Feld </t>
  </si>
  <si>
    <t>folgende Meldung eingeblendet:</t>
  </si>
  <si>
    <t xml:space="preserve">Gruppe B = Spiel 20) wird automatisch der Tabellenstand nach der Vorrunde errechnet. </t>
  </si>
  <si>
    <t>grün markierten Felder</t>
  </si>
  <si>
    <r>
      <t xml:space="preserve">Tabellenblatt </t>
    </r>
    <r>
      <rPr>
        <b/>
        <sz val="12"/>
        <color indexed="12"/>
        <rFont val="Arial"/>
        <family val="2"/>
      </rPr>
      <t>Mannschaften</t>
    </r>
    <r>
      <rPr>
        <b/>
        <sz val="12"/>
        <rFont val="Arial"/>
        <family val="2"/>
      </rPr>
      <t xml:space="preserve">: </t>
    </r>
  </si>
  <si>
    <r>
      <t xml:space="preserve">Tabellenblatt </t>
    </r>
    <r>
      <rPr>
        <b/>
        <sz val="12"/>
        <color indexed="12"/>
        <rFont val="Arial"/>
        <family val="2"/>
      </rPr>
      <t>Spielplan-Sa</t>
    </r>
    <r>
      <rPr>
        <b/>
        <sz val="12"/>
        <rFont val="Arial"/>
        <family val="2"/>
      </rPr>
      <t xml:space="preserve">: </t>
    </r>
  </si>
  <si>
    <r>
      <t xml:space="preserve">Tabellenblatt </t>
    </r>
    <r>
      <rPr>
        <b/>
        <sz val="12"/>
        <color indexed="12"/>
        <rFont val="Arial"/>
        <family val="2"/>
      </rPr>
      <t>Spielplan-So</t>
    </r>
    <r>
      <rPr>
        <b/>
        <sz val="12"/>
        <rFont val="Arial"/>
        <family val="2"/>
      </rPr>
      <t xml:space="preserve">: </t>
    </r>
  </si>
  <si>
    <r>
      <t xml:space="preserve">automatisch im Tabellenblatt </t>
    </r>
    <r>
      <rPr>
        <b/>
        <sz val="12"/>
        <color indexed="12"/>
        <rFont val="Arial"/>
        <family val="2"/>
      </rPr>
      <t>Spielplan-So</t>
    </r>
    <r>
      <rPr>
        <b/>
        <sz val="12"/>
        <rFont val="Arial"/>
        <family val="2"/>
      </rPr>
      <t xml:space="preserve"> erstellt und mit dem Eintragen der Ergebnisse</t>
    </r>
  </si>
  <si>
    <r>
      <t xml:space="preserve">Mit Eintragen des Endspielergebnisses wird automatisch im Tabellenblatt </t>
    </r>
    <r>
      <rPr>
        <b/>
        <sz val="12"/>
        <color indexed="12"/>
        <rFont val="Arial"/>
        <family val="2"/>
      </rPr>
      <t>Siegerliste</t>
    </r>
  </si>
  <si>
    <r>
      <t xml:space="preserve">Um die Spielberichtsbögen auszudrucken, ist im Tabellenblatt </t>
    </r>
    <r>
      <rPr>
        <b/>
        <sz val="12"/>
        <color indexed="12"/>
        <rFont val="Arial"/>
        <family val="2"/>
      </rPr>
      <t>Spielbericht</t>
    </r>
    <r>
      <rPr>
        <b/>
        <sz val="12"/>
        <rFont val="Arial"/>
        <family val="2"/>
      </rPr>
      <t xml:space="preserve"> im</t>
    </r>
  </si>
  <si>
    <r>
      <t>Spielplan-So</t>
    </r>
    <r>
      <rPr>
        <b/>
        <sz val="12"/>
        <rFont val="Arial"/>
        <family val="2"/>
      </rPr>
      <t xml:space="preserve"> einzugeben.</t>
    </r>
  </si>
  <si>
    <t>Alles Übrige wird automatisch ausgefüllt.</t>
  </si>
  <si>
    <t>Verein</t>
  </si>
  <si>
    <t>ausfüllen.</t>
  </si>
  <si>
    <t>Kopfdaten: Art der Veranstalung, Datum, Ort, Ausrichter</t>
  </si>
  <si>
    <t>Nr</t>
  </si>
  <si>
    <t>Name</t>
  </si>
  <si>
    <t>Ausserdem wird der Mannschaftsführer  durch ein "X" gekennzeichnet.</t>
  </si>
  <si>
    <t>/</t>
  </si>
  <si>
    <t xml:space="preserve">          Spielplan      </t>
  </si>
  <si>
    <t xml:space="preserve">Ausrichter:     </t>
  </si>
  <si>
    <t>Sind Begriffe/Vereine/Namen</t>
  </si>
  <si>
    <t>zu lang, sind sie zu kürzen</t>
  </si>
  <si>
    <t>oder die Schriftgröße im</t>
  </si>
  <si>
    <t>jeweiligen Tabellenblatt</t>
  </si>
  <si>
    <t>zu verändern</t>
  </si>
  <si>
    <t xml:space="preserve">Ergebnis   (A:B) </t>
  </si>
  <si>
    <t>Faustball</t>
  </si>
  <si>
    <t>Stichtag:</t>
  </si>
  <si>
    <t>Spielereinsatzliste</t>
  </si>
  <si>
    <t>Geburtsdatum</t>
  </si>
  <si>
    <t>Gültig für die Jahre</t>
  </si>
  <si>
    <t>Bemerkungen</t>
  </si>
  <si>
    <t xml:space="preserve">       Stichtag:</t>
  </si>
  <si>
    <t>Satz</t>
  </si>
  <si>
    <t xml:space="preserve"> 3. Satz</t>
  </si>
  <si>
    <t>2. Satz</t>
  </si>
  <si>
    <t>3. Satz</t>
  </si>
  <si>
    <t>Sätze</t>
  </si>
  <si>
    <t>Art der Veranstaltung</t>
  </si>
  <si>
    <t>Geb.-Dat., ab/bis zu dem gespielt werden darf</t>
  </si>
  <si>
    <t>Ort der Veranstaltung, 2. Tag automatisch</t>
  </si>
  <si>
    <t>ausrichtender Verein</t>
  </si>
  <si>
    <t>Feld</t>
  </si>
  <si>
    <t>1. Satz</t>
  </si>
  <si>
    <t>Spiel</t>
  </si>
  <si>
    <r>
      <t xml:space="preserve">die Spiel-Nummer aus den Tabellenblättern </t>
    </r>
    <r>
      <rPr>
        <b/>
        <sz val="12"/>
        <color indexed="12"/>
        <rFont val="Arial"/>
        <family val="2"/>
      </rPr>
      <t>Spielplan-Sa</t>
    </r>
    <r>
      <rPr>
        <b/>
        <sz val="12"/>
        <rFont val="Arial"/>
        <family val="2"/>
      </rPr>
      <t xml:space="preserve"> bzw.</t>
    </r>
  </si>
  <si>
    <t>Sind dabei Mannschaften punktgleich und sind Satzdifferenz, Satzquotient und Ball-</t>
  </si>
  <si>
    <t>Anschreiber/</t>
  </si>
  <si>
    <r>
      <t xml:space="preserve">differenz aus allen Spielen der Spielrunde gleich, wird im Tabellenblatt </t>
    </r>
    <r>
      <rPr>
        <b/>
        <sz val="12"/>
        <color indexed="12"/>
        <rFont val="Arial"/>
        <family val="2"/>
      </rPr>
      <t>Spielplan-Sa</t>
    </r>
    <r>
      <rPr>
        <b/>
        <sz val="12"/>
        <rFont val="Arial"/>
        <family val="2"/>
      </rPr>
      <t xml:space="preserve"> </t>
    </r>
  </si>
  <si>
    <t>Achtung!  Punktgleichheit in Gruppe x</t>
  </si>
  <si>
    <t>Bitte Platzierung selbst ermitteln</t>
  </si>
  <si>
    <r>
      <t xml:space="preserve">Das Tabellenblatt </t>
    </r>
    <r>
      <rPr>
        <b/>
        <sz val="12"/>
        <color indexed="12"/>
        <rFont val="Arial"/>
        <family val="2"/>
      </rPr>
      <t>Spielereinsatzliste</t>
    </r>
    <r>
      <rPr>
        <b/>
        <sz val="12"/>
        <rFont val="Arial"/>
        <family val="2"/>
      </rPr>
      <t xml:space="preserve"> wird an jede Mannschaft ausgegeben.   </t>
    </r>
  </si>
  <si>
    <t>Darin werden der Vereinsname und die Namen der Spieler, Trainer und Betreuer sowie</t>
  </si>
  <si>
    <t>Klasse:</t>
  </si>
  <si>
    <t>Ball</t>
  </si>
  <si>
    <t>Diff</t>
  </si>
  <si>
    <t>Zif</t>
  </si>
  <si>
    <t>1A</t>
  </si>
  <si>
    <t>2A</t>
  </si>
  <si>
    <t>3A</t>
  </si>
  <si>
    <t>1B</t>
  </si>
  <si>
    <t>2B</t>
  </si>
  <si>
    <t>3B</t>
  </si>
  <si>
    <t>Altersklasse:</t>
  </si>
  <si>
    <t>Faustball - Spielbericht</t>
  </si>
  <si>
    <t>Veranstaltung:</t>
  </si>
  <si>
    <t>Spielort:</t>
  </si>
  <si>
    <t>Datum:</t>
  </si>
  <si>
    <t>Feld:</t>
  </si>
  <si>
    <t>Spielrunde:</t>
  </si>
  <si>
    <t>Linienrichter:</t>
  </si>
  <si>
    <t>Spielbeginn:</t>
  </si>
  <si>
    <t>Durchgang:</t>
  </si>
  <si>
    <t>Spielnummer:</t>
  </si>
  <si>
    <t>V</t>
  </si>
  <si>
    <t>Z</t>
  </si>
  <si>
    <t>D</t>
  </si>
  <si>
    <t>Vor Beginn des Spiels und ggf. vor dem 3. Satz Auslosung vornehmen!</t>
  </si>
  <si>
    <t>Spielende</t>
  </si>
  <si>
    <t>Bemerkungen:</t>
  </si>
  <si>
    <t>Mannschaftsführer A:</t>
  </si>
  <si>
    <t>Mannschaftsführer B:</t>
  </si>
  <si>
    <t xml:space="preserve">Mit Eintragung des jeweils letzten Spielergebnisses der Gruppe (Gruppe A = Spiel 15, </t>
  </si>
  <si>
    <t xml:space="preserve">Die weiteren Felder in den obigen Tabellenblättern sind gesperrt. </t>
  </si>
  <si>
    <t>Ist eine Änderung nötig, ist zuerst der Blattschutz für das entsprechende Blatt aufzuheben.</t>
  </si>
  <si>
    <t>Reisekostenabrechnung</t>
  </si>
  <si>
    <t>Schiedsrichter und Offizielle</t>
  </si>
  <si>
    <t>lfd.</t>
  </si>
  <si>
    <t>Funktion:</t>
  </si>
  <si>
    <t>D = Delegierter</t>
  </si>
  <si>
    <t>Vorname</t>
  </si>
  <si>
    <t>PLZ</t>
  </si>
  <si>
    <t>Funktion</t>
  </si>
  <si>
    <t>Beginn</t>
  </si>
  <si>
    <t>Ende</t>
  </si>
  <si>
    <t>Kennzi</t>
  </si>
  <si>
    <t>der Reise</t>
  </si>
  <si>
    <t>1 - 3</t>
  </si>
  <si>
    <t>PKW</t>
  </si>
  <si>
    <t>km ges.</t>
  </si>
  <si>
    <t>km</t>
  </si>
  <si>
    <t>Fahrt-</t>
  </si>
  <si>
    <t>kosten</t>
  </si>
  <si>
    <t>Tagegeld</t>
  </si>
  <si>
    <t>Gesamt</t>
  </si>
  <si>
    <t>Euro</t>
  </si>
  <si>
    <t>S = Schiedsrichter</t>
  </si>
  <si>
    <t>Nebenk</t>
  </si>
  <si>
    <t>4 - 5</t>
  </si>
  <si>
    <t>Unterschrift
bei Empfang</t>
  </si>
  <si>
    <t>Gesamt/Übertrag:</t>
  </si>
  <si>
    <t>Ich bestätige die Richtigkeit der Angaben und dass die Originalbelege vorgelegen haben.</t>
  </si>
  <si>
    <t>4 = Straßenbahn/Bus
5 = Taxi (nur mit Beleg u. Begründung)</t>
  </si>
  <si>
    <t>Unterschrift Veranstaltungsleiter:________________________________________________</t>
  </si>
  <si>
    <t>Zahl Mitf</t>
  </si>
  <si>
    <t>Strasse</t>
  </si>
  <si>
    <t>Wohnort</t>
  </si>
  <si>
    <t>M 35</t>
  </si>
  <si>
    <t>M 45</t>
  </si>
  <si>
    <t>M 55</t>
  </si>
  <si>
    <t>M 60</t>
  </si>
  <si>
    <t xml:space="preserve"> 2.</t>
  </si>
  <si>
    <t xml:space="preserve"> 3.</t>
  </si>
  <si>
    <t xml:space="preserve"> 4.</t>
  </si>
  <si>
    <t>d)</t>
  </si>
  <si>
    <t>Aufteilung der Mannschaften auf die Gruppen</t>
  </si>
  <si>
    <r>
      <t>Tabellenblatt Spielereinsatzliste</t>
    </r>
    <r>
      <rPr>
        <b/>
        <sz val="12"/>
        <color indexed="12"/>
        <rFont val="Arial"/>
        <family val="2"/>
      </rPr>
      <t xml:space="preserve"> xx</t>
    </r>
  </si>
  <si>
    <t>Spielernamen s. Spielereinsatzliste</t>
  </si>
  <si>
    <t>Spieler, die an den Veranstaltungstagen Geburtstag haben, werden gelb hinterlegt</t>
  </si>
  <si>
    <t xml:space="preserve">gelb </t>
  </si>
  <si>
    <t xml:space="preserve"> hinterlegt</t>
  </si>
  <si>
    <t>Spieler, die zu jung sind, werden</t>
  </si>
  <si>
    <t xml:space="preserve">rot </t>
  </si>
  <si>
    <t>hinterlegt</t>
  </si>
  <si>
    <t>Mannschaften mit Spielern und Trainern/Betreuern mit Passdaten</t>
  </si>
  <si>
    <t>Durchschnittsalter der Mannschaft</t>
  </si>
  <si>
    <t>Jahre</t>
  </si>
  <si>
    <t xml:space="preserve"> 1.</t>
  </si>
  <si>
    <t>teilnehmende Mannschaften</t>
  </si>
  <si>
    <t>Begrüßung</t>
  </si>
  <si>
    <t>A1</t>
  </si>
  <si>
    <t>A2</t>
  </si>
  <si>
    <t>W U14</t>
  </si>
  <si>
    <t>W U16</t>
  </si>
  <si>
    <t>W U18</t>
  </si>
  <si>
    <t>M U14</t>
  </si>
  <si>
    <t>M U16</t>
  </si>
  <si>
    <t>M U18</t>
  </si>
  <si>
    <t>örtliche Leitung</t>
  </si>
  <si>
    <t>F30</t>
  </si>
  <si>
    <t>Ergebnisse und Schiedsrichter</t>
  </si>
  <si>
    <t>der Senioren oder Jugend</t>
  </si>
  <si>
    <t>in der Halle durchzuführen</t>
  </si>
  <si>
    <t>Geburtsdatum, Spielerpass-Nr. und Gültigkeit des Passes der Spieler erfasst.</t>
  </si>
  <si>
    <t>DFBL-Leitung</t>
  </si>
  <si>
    <t>A3</t>
  </si>
  <si>
    <t>A4</t>
  </si>
  <si>
    <t>Wettkampfbestimmungen</t>
  </si>
  <si>
    <t>sowie die Spielregeln des Internationalen Faustballverbandes (IFA).</t>
  </si>
  <si>
    <t>Die Startpässe mit Einsatzliste der Mannschaften sind rechtzeitig vor Beginn der Spiele</t>
  </si>
  <si>
    <t>Die Spielleitung sorgt für ein ordnungsgemäßes Prüfen der Spielberechtigung jedes</t>
  </si>
  <si>
    <t>Spielers anhand der vorgelegten Startpässe. Bei Meisterschaften haben Spieler, die ihren</t>
  </si>
  <si>
    <t>Spieldauer</t>
  </si>
  <si>
    <t>2 Gutbällen erzielt hat; anderenfalls wird sofort bis zu einer Balldifferenz von 2 Gutbällen</t>
  </si>
  <si>
    <t>weitergespielt. Jeder Satz endet jedoch, wenn eine Mannschaft 15 Gutbälle erzielt hat (ggf. 15:14).</t>
  </si>
  <si>
    <t>erzielt hat, wechseln Feld, Ballwahl und damit die erste Angabe.</t>
  </si>
  <si>
    <t>Sind am Ende einer Spielrunde Mannschaften punktgleich, so wird die endgültige Platzierung</t>
  </si>
  <si>
    <t>in der angegebenen Reihenfolge entschieden:</t>
  </si>
  <si>
    <t>Die Spieler treten in einheitlicher Spielkleidung an.</t>
  </si>
  <si>
    <t>Es gibt keine Auszeit.</t>
  </si>
  <si>
    <t>Auswechslung ist jederzeit bei vorheriger Meldung beim Schiedsrichter möglich.</t>
  </si>
  <si>
    <t>Sportanlage</t>
  </si>
  <si>
    <t>W U12</t>
  </si>
  <si>
    <t>M U12</t>
  </si>
  <si>
    <t>Es gelten die Bestimmungen der SpOF, die Beschlüsse des Präsidiums der DFBL</t>
  </si>
  <si>
    <t>bei der örtlichen Spielleitung abzugeben.</t>
  </si>
  <si>
    <t>Startpass vor Beginn ihres ersten Spieles nicht vorlegen, keine Spielberechtigung.</t>
  </si>
  <si>
    <t>1) die höhere Satzdifferenz (Unterschied) aus allen Spielen der Spielrunde,</t>
  </si>
  <si>
    <t>3) die höhere Balldifferenz (Unterschied) aus allen Spielen der Spielrunde,</t>
  </si>
  <si>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</si>
  <si>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</si>
  <si>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</si>
  <si>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</si>
  <si>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</si>
  <si>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</si>
  <si>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</si>
  <si>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</si>
  <si>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</si>
  <si>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>X.</t>
  </si>
  <si>
    <t>Für jedes Spiel dürfen bis zu 3 Bälle vom gleichen Hersteller und Balltyp aufgelegt werden.</t>
  </si>
  <si>
    <t>Veranstalter: Deutsche Faustball-Liga</t>
  </si>
  <si>
    <t>1 = Bahnpreis 2. Kl
2 = PKW 0,20/0,23 €/km
3 = Mitfahrer/in 0,02 €/km</t>
  </si>
  <si>
    <t>24,-/25,-</t>
  </si>
  <si>
    <t>Es sind nur die von der DFBL zugelassenen Spielgeräte erlaubt.</t>
  </si>
  <si>
    <t>* = ohne Übernachtung</t>
  </si>
  <si>
    <t>Platzierung bei der LM/RM</t>
  </si>
  <si>
    <t>für Regional- oder Deutsche Meisterschaften</t>
  </si>
  <si>
    <t>Endstand</t>
  </si>
  <si>
    <t>Gruppenspiel</t>
  </si>
  <si>
    <t>um Regional- oder Deutsche Meisterschaften</t>
  </si>
  <si>
    <t>Die Zusammensetzung der Vorrundengruppen wurde ausgelost. Nach zwei einfachen</t>
  </si>
  <si>
    <t>Vorrunden (Spiele von Mannschaften der gleichen Regionalgruppen gegeneinander sind vorrangig</t>
  </si>
  <si>
    <t>anzusetzen) spielen die Zweiten gegen die Dritten der anderen Gruppe (Qualifikationsspiele).</t>
  </si>
  <si>
    <t>Die Sieger dieser Qualifikationsspiele ermitteln mit den Ersten der Vorrunden in Halbfinal- und</t>
  </si>
  <si>
    <t>Endspielen die Plätze 1 bis 4, die Verlierer spielen um den 5. Platz. Die Vierten und</t>
  </si>
  <si>
    <t>Fünften beider Gruppen spielen in Kreuz- und Platzierungsspielen um die Plätze 7 bis 10.</t>
  </si>
  <si>
    <t>Bei Regionalmeisterschaften können die Spiele um Platz 7 bis 10 entfallen.</t>
  </si>
  <si>
    <t>a) Es wird nach Gewinnsätzen gespielt.</t>
  </si>
  <si>
    <t>b) Ein Spiel ist beendet, sobald eine Mannschaft zwei Sätze gewonnen hat.</t>
  </si>
  <si>
    <t>c) Ein Satz ist gewonnen, sobald eine Mannschaft 11 Gutbälle bei einer Differenz von mindestens</t>
  </si>
  <si>
    <t>d) Vor einem notwendig werdenden dritten Satz wird neu gelost. Sobald eine Mannschaft 6 Gutbälle</t>
  </si>
  <si>
    <t>e) Kampflos gewonnene Spiele werden mit 2:0 Sätzen und 22:0 Bällen gewertet.</t>
  </si>
  <si>
    <t>Zusätzlich dürfen bis zu 3 Nassbälle vom gleichen Hersteller und Balltyp aufgelegt werden.</t>
  </si>
  <si>
    <t>Startpass-Nr.</t>
  </si>
  <si>
    <t>* 0</t>
  </si>
  <si>
    <t>*1.000</t>
  </si>
  <si>
    <t>*100.000</t>
  </si>
  <si>
    <t>*1.000.000</t>
  </si>
  <si>
    <t>*10.000.000</t>
  </si>
  <si>
    <t>höh Anz</t>
  </si>
  <si>
    <t>2) die höhere Zahl der gewonnenen Sätze aus allen Spielen der Spielrunde,</t>
  </si>
  <si>
    <t>4) die höhere Zahl der erzielten Gutbälle aus allen Spielen der Spielrunde,</t>
  </si>
  <si>
    <t>5) das bessere Punktverhältnis aus den Spielen der punktgleichen Mannschaften untereinander,</t>
  </si>
  <si>
    <t>6) die höhere Satzdifferenz (Unterschied) aus den Spielen der punktgleichen Mannschaften untereinander,</t>
  </si>
  <si>
    <t>7) die höhere Zahl der gewonnenen Sätze aus den Spielen der punktgleichen Mannschaften untereinander,</t>
  </si>
  <si>
    <t>8) die höhere Balldifferenz (Unterschied) aus den Spielen der punktgleichen Mannschaften untereinander,</t>
  </si>
  <si>
    <t>9) die höhere Zahl der erzielten Gutbälle aus den Spielen der punktgleichen Mannschaften untereinander,</t>
  </si>
  <si>
    <t>10) der Losentscheid.</t>
  </si>
  <si>
    <t>Ostdeutsche Meisterschaft Halle 13/14</t>
  </si>
  <si>
    <t>Kellinghusen</t>
  </si>
  <si>
    <t>VfL Kellinghusen</t>
  </si>
  <si>
    <t>1. S-H</t>
  </si>
  <si>
    <t>2. S-H</t>
  </si>
  <si>
    <t>TSV Breitenberg</t>
  </si>
  <si>
    <t>3. S-H</t>
  </si>
  <si>
    <t>TuS Wakendorf</t>
  </si>
  <si>
    <t>4. S-H</t>
  </si>
  <si>
    <t>TSV Wiemersdorf</t>
  </si>
  <si>
    <t>Titelverteidiger: TSV Breitenberg</t>
  </si>
  <si>
    <t>Bernd Schneider</t>
  </si>
  <si>
    <t>Ginsterweg 11</t>
  </si>
  <si>
    <t>25548 Kellinghusen</t>
  </si>
  <si>
    <t xml:space="preserve">eMail: </t>
  </si>
  <si>
    <t>b.schneider@hellwig-foelster.de</t>
  </si>
  <si>
    <t>Danziger Str.</t>
  </si>
  <si>
    <t>Deutsche Faustball - Liga e. V.</t>
  </si>
  <si>
    <t>im Deutschen Turnerbund</t>
  </si>
  <si>
    <t>Regionalgruppe -OST-</t>
  </si>
  <si>
    <t>Sven Dreeke, Fliederweg 26, 16556 Borgsdorf</t>
  </si>
  <si>
    <t>Tel.: (03303) 213076
FAX: (03303)214450</t>
  </si>
  <si>
    <t>Borgsdorf, 16.02.2014</t>
  </si>
  <si>
    <t>An :</t>
  </si>
  <si>
    <t xml:space="preserve"> - die beteiligten Vereine :</t>
  </si>
  <si>
    <t>( 1. Schleswig-Holstein )</t>
  </si>
  <si>
    <t>( 2. Schleswig-Holstein )</t>
  </si>
  <si>
    <t>TuS Wakendorf-Götzberg</t>
  </si>
  <si>
    <t>( 3. Schleswig-Holstein )</t>
  </si>
  <si>
    <t>( 4. Schleswig-Holstein )</t>
  </si>
  <si>
    <t xml:space="preserve"> - und den Ausrichter:</t>
  </si>
  <si>
    <t>Ostdeutsche Meisterschaft im Hallenfaustball 2013/14 der weibl. Jugend 18</t>
  </si>
  <si>
    <t>Liebe Faustballspieler,</t>
  </si>
  <si>
    <t>nach Abschluß der Meisterschaftsspiele in Eurem Landesverband habt Ihr Euch für die</t>
  </si>
  <si>
    <t>Teilnahme an den ODM qualifiziert. Zu diesem Erfolg gratuliere ich Euch recht herzlich</t>
  </si>
  <si>
    <t>und lade Euch zu den ODM am 01. März 2014 nach Kellinghusen ein.</t>
  </si>
  <si>
    <t>Ich danke dem ausrichtenden Verein mit seinen Mitarbeitern für die Übernahme und die</t>
  </si>
  <si>
    <t>Ausrichtung und wünsche allen Mannschaften eine unfallfreie Anreise und viel Erfolg bei</t>
  </si>
  <si>
    <t>den Spielen.</t>
  </si>
  <si>
    <t>Anlagen:</t>
  </si>
  <si>
    <t xml:space="preserve"> - die Bestimmungen für den Spielbetrieb</t>
  </si>
  <si>
    <t xml:space="preserve"> - Organisatorische Einzelheiten</t>
  </si>
  <si>
    <t xml:space="preserve"> - der Spielplan</t>
  </si>
  <si>
    <t>Sven Dreeke</t>
  </si>
  <si>
    <t>Anlage 2</t>
  </si>
  <si>
    <t>Organisatorische Einzelheiten</t>
  </si>
  <si>
    <t>Termin</t>
  </si>
  <si>
    <t>Samstag</t>
  </si>
  <si>
    <t>Ort</t>
  </si>
  <si>
    <t>25548 Kellinghusen, Danziger Str.</t>
  </si>
  <si>
    <t>Veranstalter</t>
  </si>
  <si>
    <t xml:space="preserve">Deutsche Faustball - Liga </t>
  </si>
  <si>
    <t>Meldegeld</t>
  </si>
  <si>
    <t xml:space="preserve">Das Meldegeld beträgt  75,- EURO </t>
  </si>
  <si>
    <t>örtl. Spielleitung</t>
  </si>
  <si>
    <t>Quartier</t>
  </si>
  <si>
    <t>evtl. über Ausrichter</t>
  </si>
  <si>
    <t>Ausrichter</t>
  </si>
  <si>
    <t>Tel.:</t>
  </si>
  <si>
    <t>Spielbeginn</t>
  </si>
  <si>
    <t>Samstag , 01.03.2014</t>
  </si>
  <si>
    <t>12:00 Uhr</t>
  </si>
  <si>
    <t>SR</t>
  </si>
  <si>
    <t>Diese Mannschaften stellen die beiden Linienrichter und den Anschreiber !</t>
  </si>
  <si>
    <t>Änderungen nur die örtl. Spielleitung möglich !!</t>
  </si>
  <si>
    <t>AK 18 weiblich</t>
  </si>
  <si>
    <t>Anlage 1</t>
  </si>
  <si>
    <t>Bestimmungen für den Spielbetrieb</t>
  </si>
  <si>
    <t>Teilnahme-</t>
  </si>
  <si>
    <t>Teilnahmeberechtigt sind die Landesmeister und Zweitplatzierten der zur</t>
  </si>
  <si>
    <t>berechtigung</t>
  </si>
  <si>
    <t>Regionalgruppe OST gehörenden Landesverbände und lt. SpOF 4.4.5.4.1</t>
  </si>
  <si>
    <t>Außerdem wird gemäß Regionalebenenregelung aufgefüllt.</t>
  </si>
  <si>
    <t>Das Meldegeld beträgt:</t>
  </si>
  <si>
    <t>75,00 EURO</t>
  </si>
  <si>
    <t xml:space="preserve"> Es ist vor Beginn </t>
  </si>
  <si>
    <t>der Spiele bei der örtlichen Spielleitung zu entrichten.</t>
  </si>
  <si>
    <t>Der Ausrichter zahlt 1/3 des Meldegeldes an die DFBL als</t>
  </si>
  <si>
    <t>Veranstaltungsabgabe bis 10 Tage nach der Veranstaltung gemäß</t>
  </si>
  <si>
    <t>neuen TK Beschluß aus 2006.</t>
  </si>
  <si>
    <t>Einspruchs-</t>
  </si>
  <si>
    <t>Die Einspruchsgebühr beträgt :</t>
  </si>
  <si>
    <t>100,00 EUR</t>
  </si>
  <si>
    <t>gemäß DFBL</t>
  </si>
  <si>
    <t>gebühr</t>
  </si>
  <si>
    <t>Sie ist im Einzelfall gemäß der SpOF zu entrichten.</t>
  </si>
  <si>
    <t>Spielbetrieb</t>
  </si>
  <si>
    <t>Für die Durchführung der Spiele gelten die Bestimmungen der:</t>
  </si>
  <si>
    <t>1. Rahmenordnung des DTB vom 01.01.2005</t>
  </si>
  <si>
    <t>2. SpOF in der jeweils aktuellen gültigen Fassung</t>
  </si>
  <si>
    <t>3. Spielregeln des IFV  in der jeweils gültigen Fassung</t>
  </si>
  <si>
    <t>4. Beschluß vom TK: Einwechselung bei jeglicher Spielunterbrechung möglich.</t>
  </si>
  <si>
    <t>Es wird eine einfache Runde gespielt.</t>
  </si>
  <si>
    <t>Sind nach Beendigung der Spiele Mannschaften punktgleich, ist nach</t>
  </si>
  <si>
    <t>SpOF 4.6.2.1 zu verfahren.</t>
  </si>
  <si>
    <t xml:space="preserve">Platz 1 und 2 sind teilnahmeberechtigt an den Deutschen Meisterschaften am </t>
  </si>
  <si>
    <t>29./30.03.2014 beim Ohligser TV.</t>
  </si>
  <si>
    <t>Spielzeit</t>
  </si>
  <si>
    <t>Es wird nach Sätzen gespielt. 2 Gewinnsätze bis 11.</t>
  </si>
  <si>
    <t>Bandhöhe</t>
  </si>
  <si>
    <t>1,90 m</t>
  </si>
  <si>
    <t>Presse</t>
  </si>
  <si>
    <t>Der Ausrichter übermittelt die Ergebnisse nach Abschluß der Spiele</t>
  </si>
  <si>
    <t>am Samstag:</t>
  </si>
  <si>
    <t xml:space="preserve"> - Manfred Lux (FI), Tel:: (04131) 33579, FAX 33597</t>
  </si>
  <si>
    <t xml:space="preserve"> - Sven Dreeke, Tel. 03303 / 213076 FAX: 03303/214450</t>
  </si>
  <si>
    <t>oder E-Mail: sven.dreeke@faustball-liga.de</t>
  </si>
  <si>
    <t>Meldungen</t>
  </si>
  <si>
    <t>Die beiden Teilnehmer an den Deutschen Meisterschaften sind sofort</t>
  </si>
  <si>
    <t>telefonisch zu melden :</t>
  </si>
  <si>
    <t xml:space="preserve"> - dem Bundesjugendfachwart</t>
  </si>
  <si>
    <t>Günter Lutz</t>
  </si>
  <si>
    <t>Erlenstr. 4</t>
  </si>
  <si>
    <t>Tel.: (0621) 663876</t>
  </si>
  <si>
    <t>67069 Ludwigshafen</t>
  </si>
  <si>
    <t>FAX: (0621) 663366</t>
  </si>
  <si>
    <t xml:space="preserve">Hinweis für den Ausrichter !!! - </t>
  </si>
  <si>
    <t>Sonderfälle lt. SpOF 4.6.2.4 ff siehe unter Punkt V der Wettkampfbestimmungen.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</si>
</sst>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:mm"/>
    <numFmt numFmtId="165" formatCode="_-* #,##0.00\ &quot;DM&quot;_-;\-* #,##0.00\ &quot;DM&quot;_-;_-* &quot;-&quot;??\ &quot;DM&quot;_-;_-@_-"/>
    <numFmt numFmtId="166" formatCode="h:mm;@"/>
    <numFmt numFmtId="167" formatCode="[$-407]dddd\,\ d\.\ mmmm\ yyyy"/>
    <numFmt numFmtId="168" formatCode="dd/mm/yy"/>
    <numFmt numFmtId="169" formatCode="mmmmm"/>
    <numFmt numFmtId="170" formatCode="dd/mm/yy;@"/>
    <numFmt numFmtId="171" formatCode="[$-407]d/\ mmm/\ yy;@"/>
    <numFmt numFmtId="172" formatCode="#,##0.00\ &quot;€&quot;"/>
    <numFmt numFmtId="173" formatCode="0.0"/>
    <numFmt numFmtId="174" formatCode="&quot;Ja&quot;;&quot;Ja&quot;;&quot;Nein&quot;"/>
    <numFmt numFmtId="175" formatCode="&quot;Wahr&quot;;&quot;Wahr&quot;;&quot;Falsch&quot;"/>
    <numFmt numFmtId="176" formatCode="&quot;Ein&quot;;&quot;Ein&quot;;&quot;Aus&quot;"/>
    <numFmt numFmtId="177" formatCode="[$€-2]\ #,##0.00_);[Red]\([$€-2]\ #,##0.00\)"/>
    <numFmt numFmtId="178" formatCode="[$-407]d/\ mmmm\ yyyy;@"/>
  </numFmts>
  <fonts count="98">
    <font>
      <sz val="10"/>
      <name val="Arial"/>
      <family val="0"/>
    </font>
    <font>
      <b/>
      <sz val="10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6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6"/>
      <name val="DortmundDB"/>
      <family val="0"/>
    </font>
    <font>
      <b/>
      <sz val="18"/>
      <name val="Bickley Script"/>
      <family val="4"/>
    </font>
    <font>
      <sz val="10"/>
      <name val="Andy"/>
      <family val="4"/>
    </font>
    <font>
      <b/>
      <i/>
      <sz val="16"/>
      <name val="Brush Script MT"/>
      <family val="4"/>
    </font>
    <font>
      <b/>
      <sz val="12"/>
      <name val="Times New Roman"/>
      <family val="1"/>
    </font>
    <font>
      <b/>
      <sz val="20"/>
      <name val="Times New Roman"/>
      <family val="1"/>
    </font>
    <font>
      <b/>
      <sz val="16"/>
      <name val="FuturaA Bk BT"/>
      <family val="2"/>
    </font>
    <font>
      <sz val="14"/>
      <name val="FuturaA Bk BT"/>
      <family val="0"/>
    </font>
    <font>
      <b/>
      <sz val="14"/>
      <name val="FuturaA Bk BT"/>
      <family val="0"/>
    </font>
    <font>
      <b/>
      <sz val="18"/>
      <name val="Arial"/>
      <family val="2"/>
    </font>
    <font>
      <b/>
      <sz val="28"/>
      <name val="Arial"/>
      <family val="2"/>
    </font>
    <font>
      <sz val="16"/>
      <name val="Arial"/>
      <family val="2"/>
    </font>
    <font>
      <sz val="10"/>
      <name val="FuturaA Bk BT"/>
      <family val="0"/>
    </font>
    <font>
      <sz val="14"/>
      <name val="Arial"/>
      <family val="2"/>
    </font>
    <font>
      <b/>
      <sz val="12"/>
      <color indexed="10"/>
      <name val="Arial"/>
      <family val="2"/>
    </font>
    <font>
      <b/>
      <sz val="12"/>
      <color indexed="12"/>
      <name val="Arial"/>
      <family val="2"/>
    </font>
    <font>
      <b/>
      <sz val="10"/>
      <name val="FuturaA Bk BT"/>
      <family val="2"/>
    </font>
    <font>
      <b/>
      <sz val="15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10"/>
      <name val="Arial"/>
      <family val="2"/>
    </font>
    <font>
      <b/>
      <i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22"/>
      <name val="Arial"/>
      <family val="2"/>
    </font>
    <font>
      <b/>
      <sz val="26"/>
      <name val="Arial"/>
      <family val="2"/>
    </font>
    <font>
      <b/>
      <sz val="10"/>
      <color indexed="10"/>
      <name val="Arial"/>
      <family val="2"/>
    </font>
    <font>
      <sz val="22"/>
      <name val="Arial"/>
      <family val="2"/>
    </font>
    <font>
      <sz val="7"/>
      <name val="Arial"/>
      <family val="2"/>
    </font>
    <font>
      <sz val="24"/>
      <name val="Arial"/>
      <family val="2"/>
    </font>
    <font>
      <b/>
      <sz val="24"/>
      <name val="Arial"/>
      <family val="2"/>
    </font>
    <font>
      <b/>
      <sz val="12"/>
      <color indexed="9"/>
      <name val="Arial"/>
      <family val="2"/>
    </font>
    <font>
      <b/>
      <u val="single"/>
      <sz val="12"/>
      <color indexed="12"/>
      <name val="Arial"/>
      <family val="2"/>
    </font>
    <font>
      <sz val="10"/>
      <color indexed="9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u val="single"/>
      <sz val="8"/>
      <name val="Arial"/>
      <family val="2"/>
    </font>
    <font>
      <u val="single"/>
      <sz val="10"/>
      <name val="MS Sans Serif"/>
      <family val="2"/>
    </font>
    <font>
      <i/>
      <u val="single"/>
      <sz val="12"/>
      <name val="Arial"/>
      <family val="2"/>
    </font>
    <font>
      <b/>
      <u val="single"/>
      <sz val="13"/>
      <name val="Arial"/>
      <family val="2"/>
    </font>
    <font>
      <b/>
      <u val="single"/>
      <sz val="14"/>
      <name val="Times New Roman"/>
      <family val="1"/>
    </font>
    <font>
      <sz val="16"/>
      <name val="MS Sans Serif"/>
      <family val="2"/>
    </font>
    <font>
      <b/>
      <sz val="12"/>
      <color indexed="8"/>
      <name val="Arial"/>
      <family val="2"/>
    </font>
    <font>
      <sz val="6.5"/>
      <name val="MS Sans Serif"/>
      <family val="2"/>
    </font>
    <font>
      <b/>
      <u val="single"/>
      <sz val="12"/>
      <name val="Arial"/>
      <family val="2"/>
    </font>
    <font>
      <sz val="12"/>
      <name val="Times New Roman"/>
      <family val="1"/>
    </font>
    <font>
      <b/>
      <sz val="14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9"/>
      <color indexed="8"/>
      <name val="Trebuchet MS"/>
      <family val="2"/>
    </font>
    <font>
      <sz val="8"/>
      <color indexed="8"/>
      <name val="Arial"/>
      <family val="0"/>
    </font>
    <font>
      <sz val="10"/>
      <color indexed="8"/>
      <name val="Arial"/>
      <family val="0"/>
    </font>
    <font>
      <b/>
      <sz val="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9"/>
      <color rgb="FF000000"/>
      <name val="Trebuchet MS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8"/>
        <bgColor indexed="9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lightUp"/>
    </fill>
  </fills>
  <borders count="16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thick"/>
      <right style="thin"/>
      <top style="thick"/>
      <bottom style="thin"/>
    </border>
    <border>
      <left style="thin"/>
      <right style="thin"/>
      <top style="medium"/>
      <bottom style="thin"/>
    </border>
    <border>
      <left style="thin"/>
      <right style="thick"/>
      <top style="medium"/>
      <bottom style="thin"/>
    </border>
    <border>
      <left style="thin"/>
      <right style="medium"/>
      <top style="thin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ck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ck"/>
      <top style="medium"/>
      <bottom style="thin"/>
    </border>
    <border>
      <left style="medium"/>
      <right style="thick"/>
      <top style="thin"/>
      <bottom style="thin"/>
    </border>
    <border>
      <left style="thick"/>
      <right style="medium"/>
      <top style="thin"/>
      <bottom style="thin"/>
    </border>
    <border>
      <left style="medium"/>
      <right style="medium"/>
      <top style="thin"/>
      <bottom style="thin"/>
    </border>
    <border>
      <left style="thick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ck"/>
      <top style="thin"/>
      <bottom style="medium"/>
    </border>
    <border>
      <left style="thick"/>
      <right style="medium"/>
      <top style="thin"/>
      <bottom style="thick"/>
    </border>
    <border>
      <left style="medium"/>
      <right style="medium"/>
      <top style="thin"/>
      <bottom style="thick"/>
    </border>
    <border>
      <left style="medium"/>
      <right style="thick"/>
      <top style="thin"/>
      <bottom style="thick"/>
    </border>
    <border>
      <left style="thick"/>
      <right style="thick"/>
      <top style="medium"/>
      <bottom style="thin"/>
    </border>
    <border>
      <left style="thick"/>
      <right style="thick"/>
      <top style="thin"/>
      <bottom style="thick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medium"/>
      <right style="thick"/>
      <top style="thick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ck"/>
      <bottom style="thick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 style="thin"/>
      <top style="thick"/>
      <bottom style="medium"/>
    </border>
    <border>
      <left style="thin"/>
      <right style="thin"/>
      <top style="thick"/>
      <bottom style="medium"/>
    </border>
    <border>
      <left style="thin"/>
      <right style="thick"/>
      <top style="thick"/>
      <bottom style="medium"/>
    </border>
    <border>
      <left style="thick"/>
      <right style="thin"/>
      <top style="medium"/>
      <bottom style="thick"/>
    </border>
    <border>
      <left style="thin"/>
      <right style="thin"/>
      <top style="medium"/>
      <bottom style="thick"/>
    </border>
    <border>
      <left style="thin"/>
      <right style="thick"/>
      <top style="medium"/>
      <bottom style="thick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medium"/>
      <top style="thick"/>
      <bottom style="thick"/>
    </border>
    <border>
      <left style="medium"/>
      <right>
        <color indexed="63"/>
      </right>
      <top style="thick"/>
      <bottom style="thick"/>
    </border>
    <border>
      <left style="thin"/>
      <right style="thick"/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 style="thin"/>
      <top style="medium"/>
      <bottom style="thin"/>
    </border>
    <border>
      <left>
        <color indexed="63"/>
      </left>
      <right style="medium"/>
      <top style="thin"/>
      <bottom style="thick"/>
    </border>
    <border>
      <left style="thin"/>
      <right style="thick"/>
      <top style="thin"/>
      <bottom style="medium"/>
    </border>
    <border>
      <left style="thick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ck"/>
      <right style="medium"/>
      <top style="medium"/>
      <bottom style="thick"/>
    </border>
    <border>
      <left style="medium"/>
      <right style="medium"/>
      <top style="medium"/>
      <bottom style="thick"/>
    </border>
    <border>
      <left style="medium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medium"/>
      <top style="medium"/>
      <bottom style="thick"/>
    </border>
    <border>
      <left style="medium"/>
      <right style="thick"/>
      <top style="medium"/>
      <bottom style="thick"/>
    </border>
    <border>
      <left>
        <color indexed="63"/>
      </left>
      <right style="thick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ck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ck"/>
      <bottom style="medium"/>
    </border>
    <border>
      <left>
        <color indexed="63"/>
      </left>
      <right style="thick"/>
      <top style="medium"/>
      <bottom style="thin"/>
    </border>
    <border>
      <left style="thick"/>
      <right style="thick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ck"/>
      <top>
        <color indexed="63"/>
      </top>
      <bottom style="thick"/>
    </border>
    <border>
      <left>
        <color indexed="63"/>
      </left>
      <right style="thick"/>
      <top style="thick"/>
      <bottom style="medium"/>
    </border>
    <border>
      <left>
        <color indexed="63"/>
      </left>
      <right style="thick"/>
      <top style="thin"/>
      <bottom style="medium"/>
    </border>
    <border>
      <left style="medium"/>
      <right>
        <color indexed="63"/>
      </right>
      <top style="thin"/>
      <bottom style="thick"/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 style="medium"/>
      <right style="medium"/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0" fillId="2" borderId="0" applyNumberFormat="0" applyBorder="0" applyAlignment="0" applyProtection="0"/>
    <xf numFmtId="0" fontId="80" fillId="3" borderId="0" applyNumberFormat="0" applyBorder="0" applyAlignment="0" applyProtection="0"/>
    <xf numFmtId="0" fontId="80" fillId="4" borderId="0" applyNumberFormat="0" applyBorder="0" applyAlignment="0" applyProtection="0"/>
    <xf numFmtId="0" fontId="80" fillId="5" borderId="0" applyNumberFormat="0" applyBorder="0" applyAlignment="0" applyProtection="0"/>
    <xf numFmtId="0" fontId="80" fillId="6" borderId="0" applyNumberFormat="0" applyBorder="0" applyAlignment="0" applyProtection="0"/>
    <xf numFmtId="0" fontId="80" fillId="7" borderId="0" applyNumberFormat="0" applyBorder="0" applyAlignment="0" applyProtection="0"/>
    <xf numFmtId="0" fontId="80" fillId="8" borderId="0" applyNumberFormat="0" applyBorder="0" applyAlignment="0" applyProtection="0"/>
    <xf numFmtId="0" fontId="80" fillId="9" borderId="0" applyNumberFormat="0" applyBorder="0" applyAlignment="0" applyProtection="0"/>
    <xf numFmtId="0" fontId="80" fillId="10" borderId="0" applyNumberFormat="0" applyBorder="0" applyAlignment="0" applyProtection="0"/>
    <xf numFmtId="0" fontId="80" fillId="11" borderId="0" applyNumberFormat="0" applyBorder="0" applyAlignment="0" applyProtection="0"/>
    <xf numFmtId="0" fontId="80" fillId="12" borderId="0" applyNumberFormat="0" applyBorder="0" applyAlignment="0" applyProtection="0"/>
    <xf numFmtId="0" fontId="80" fillId="13" borderId="0" applyNumberFormat="0" applyBorder="0" applyAlignment="0" applyProtection="0"/>
    <xf numFmtId="0" fontId="81" fillId="14" borderId="0" applyNumberFormat="0" applyBorder="0" applyAlignment="0" applyProtection="0"/>
    <xf numFmtId="0" fontId="81" fillId="15" borderId="0" applyNumberFormat="0" applyBorder="0" applyAlignment="0" applyProtection="0"/>
    <xf numFmtId="0" fontId="81" fillId="10" borderId="0" applyNumberFormat="0" applyBorder="0" applyAlignment="0" applyProtection="0"/>
    <xf numFmtId="0" fontId="81" fillId="16" borderId="0" applyNumberFormat="0" applyBorder="0" applyAlignment="0" applyProtection="0"/>
    <xf numFmtId="0" fontId="81" fillId="17" borderId="0" applyNumberFormat="0" applyBorder="0" applyAlignment="0" applyProtection="0"/>
    <xf numFmtId="0" fontId="81" fillId="18" borderId="0" applyNumberFormat="0" applyBorder="0" applyAlignment="0" applyProtection="0"/>
    <xf numFmtId="0" fontId="81" fillId="19" borderId="0" applyNumberFormat="0" applyBorder="0" applyAlignment="0" applyProtection="0"/>
    <xf numFmtId="0" fontId="81" fillId="20" borderId="0" applyNumberFormat="0" applyBorder="0" applyAlignment="0" applyProtection="0"/>
    <xf numFmtId="0" fontId="81" fillId="21" borderId="0" applyNumberFormat="0" applyBorder="0" applyAlignment="0" applyProtection="0"/>
    <xf numFmtId="0" fontId="81" fillId="22" borderId="0" applyNumberFormat="0" applyBorder="0" applyAlignment="0" applyProtection="0"/>
    <xf numFmtId="0" fontId="81" fillId="23" borderId="0" applyNumberFormat="0" applyBorder="0" applyAlignment="0" applyProtection="0"/>
    <xf numFmtId="0" fontId="81" fillId="24" borderId="0" applyNumberFormat="0" applyBorder="0" applyAlignment="0" applyProtection="0"/>
    <xf numFmtId="0" fontId="82" fillId="25" borderId="1" applyNumberFormat="0" applyAlignment="0" applyProtection="0"/>
    <xf numFmtId="0" fontId="83" fillId="25" borderId="2" applyNumberFormat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4" fillId="26" borderId="2" applyNumberFormat="0" applyAlignment="0" applyProtection="0"/>
    <xf numFmtId="0" fontId="85" fillId="0" borderId="3" applyNumberFormat="0" applyFill="0" applyAlignment="0" applyProtection="0"/>
    <xf numFmtId="0" fontId="8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87" fillId="27" borderId="0" applyNumberFormat="0" applyBorder="0" applyAlignment="0" applyProtection="0"/>
    <xf numFmtId="0" fontId="34" fillId="0" borderId="0" applyNumberFormat="0" applyFill="0" applyBorder="0" applyAlignment="0" applyProtection="0"/>
    <xf numFmtId="0" fontId="88" fillId="28" borderId="0" applyNumberFormat="0" applyBorder="0" applyAlignment="0" applyProtection="0"/>
    <xf numFmtId="0" fontId="0" fillId="29" borderId="4" applyNumberFormat="0" applyFont="0" applyAlignment="0" applyProtection="0"/>
    <xf numFmtId="9" fontId="0" fillId="0" borderId="0" applyFont="0" applyFill="0" applyBorder="0" applyAlignment="0" applyProtection="0"/>
    <xf numFmtId="0" fontId="89" fillId="30" borderId="0" applyNumberFormat="0" applyBorder="0" applyAlignment="0" applyProtection="0"/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90" fillId="0" borderId="0" applyNumberFormat="0" applyFill="0" applyBorder="0" applyAlignment="0" applyProtection="0"/>
    <xf numFmtId="0" fontId="91" fillId="0" borderId="5" applyNumberFormat="0" applyFill="0" applyAlignment="0" applyProtection="0"/>
    <xf numFmtId="0" fontId="92" fillId="0" borderId="6" applyNumberFormat="0" applyFill="0" applyAlignment="0" applyProtection="0"/>
    <xf numFmtId="0" fontId="93" fillId="0" borderId="7" applyNumberFormat="0" applyFill="0" applyAlignment="0" applyProtection="0"/>
    <xf numFmtId="0" fontId="93" fillId="0" borderId="0" applyNumberFormat="0" applyFill="0" applyBorder="0" applyAlignment="0" applyProtection="0"/>
    <xf numFmtId="0" fontId="9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5" fillId="0" borderId="0" applyNumberFormat="0" applyFill="0" applyBorder="0" applyAlignment="0" applyProtection="0"/>
    <xf numFmtId="0" fontId="96" fillId="31" borderId="9" applyNumberFormat="0" applyAlignment="0" applyProtection="0"/>
  </cellStyleXfs>
  <cellXfs count="996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32" borderId="10" xfId="0" applyFill="1" applyBorder="1" applyAlignment="1" applyProtection="1">
      <alignment horizontal="center"/>
      <protection locked="0"/>
    </xf>
    <xf numFmtId="0" fontId="0" fillId="0" borderId="0" xfId="0" applyBorder="1" applyAlignment="1">
      <alignment/>
    </xf>
    <xf numFmtId="0" fontId="0" fillId="33" borderId="0" xfId="0" applyFill="1" applyAlignment="1">
      <alignment/>
    </xf>
    <xf numFmtId="0" fontId="14" fillId="34" borderId="11" xfId="0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0" fillId="35" borderId="0" xfId="0" applyFill="1" applyAlignment="1">
      <alignment/>
    </xf>
    <xf numFmtId="0" fontId="0" fillId="35" borderId="0" xfId="0" applyFill="1" applyAlignment="1">
      <alignment horizontal="center"/>
    </xf>
    <xf numFmtId="0" fontId="0" fillId="35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35" borderId="0" xfId="0" applyFont="1" applyFill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5" fillId="4" borderId="0" xfId="0" applyFont="1" applyFill="1" applyAlignment="1">
      <alignment/>
    </xf>
    <xf numFmtId="0" fontId="5" fillId="32" borderId="0" xfId="0" applyFont="1" applyFill="1" applyAlignment="1">
      <alignment/>
    </xf>
    <xf numFmtId="0" fontId="1" fillId="4" borderId="0" xfId="0" applyFont="1" applyFill="1" applyAlignment="1">
      <alignment/>
    </xf>
    <xf numFmtId="0" fontId="25" fillId="0" borderId="0" xfId="0" applyFont="1" applyAlignment="1">
      <alignment/>
    </xf>
    <xf numFmtId="0" fontId="1" fillId="32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35" borderId="0" xfId="0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168" fontId="27" fillId="0" borderId="0" xfId="0" applyNumberFormat="1" applyFont="1" applyAlignment="1">
      <alignment horizontal="left"/>
    </xf>
    <xf numFmtId="0" fontId="37" fillId="0" borderId="0" xfId="0" applyFont="1" applyAlignment="1">
      <alignment horizontal="center"/>
    </xf>
    <xf numFmtId="1" fontId="0" fillId="0" borderId="0" xfId="0" applyNumberFormat="1" applyAlignment="1">
      <alignment/>
    </xf>
    <xf numFmtId="0" fontId="24" fillId="36" borderId="0" xfId="0" applyFont="1" applyFill="1" applyAlignment="1">
      <alignment/>
    </xf>
    <xf numFmtId="0" fontId="38" fillId="36" borderId="0" xfId="0" applyFont="1" applyFill="1" applyAlignment="1">
      <alignment/>
    </xf>
    <xf numFmtId="0" fontId="4" fillId="0" borderId="0" xfId="0" applyFont="1" applyAlignment="1">
      <alignment horizontal="right"/>
    </xf>
    <xf numFmtId="0" fontId="14" fillId="34" borderId="12" xfId="0" applyFont="1" applyFill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4" fillId="0" borderId="13" xfId="0" applyFont="1" applyBorder="1" applyAlignment="1">
      <alignment horizontal="center" vertical="center"/>
    </xf>
    <xf numFmtId="14" fontId="4" fillId="0" borderId="0" xfId="0" applyNumberFormat="1" applyFont="1" applyAlignment="1">
      <alignment horizontal="left" vertical="center"/>
    </xf>
    <xf numFmtId="0" fontId="28" fillId="0" borderId="14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28" fillId="0" borderId="15" xfId="0" applyFont="1" applyBorder="1" applyAlignment="1">
      <alignment horizontal="center"/>
    </xf>
    <xf numFmtId="0" fontId="28" fillId="0" borderId="16" xfId="0" applyFont="1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1" fontId="1" fillId="0" borderId="0" xfId="0" applyNumberFormat="1" applyFont="1" applyFill="1" applyAlignment="1">
      <alignment horizontal="center"/>
    </xf>
    <xf numFmtId="1" fontId="0" fillId="0" borderId="0" xfId="0" applyNumberFormat="1" applyFont="1" applyFill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0" fontId="29" fillId="0" borderId="19" xfId="0" applyFont="1" applyBorder="1" applyAlignment="1">
      <alignment horizontal="center"/>
    </xf>
    <xf numFmtId="0" fontId="23" fillId="0" borderId="20" xfId="0" applyFont="1" applyBorder="1" applyAlignment="1">
      <alignment horizontal="center"/>
    </xf>
    <xf numFmtId="0" fontId="29" fillId="0" borderId="21" xfId="0" applyFont="1" applyBorder="1" applyAlignment="1">
      <alignment horizontal="center"/>
    </xf>
    <xf numFmtId="0" fontId="29" fillId="0" borderId="22" xfId="0" applyFont="1" applyBorder="1" applyAlignment="1">
      <alignment horizontal="center"/>
    </xf>
    <xf numFmtId="0" fontId="23" fillId="0" borderId="23" xfId="0" applyFont="1" applyBorder="1" applyAlignment="1">
      <alignment horizontal="center"/>
    </xf>
    <xf numFmtId="0" fontId="29" fillId="0" borderId="24" xfId="0" applyFont="1" applyBorder="1" applyAlignment="1">
      <alignment horizontal="center"/>
    </xf>
    <xf numFmtId="0" fontId="0" fillId="0" borderId="0" xfId="0" applyFont="1" applyAlignment="1">
      <alignment/>
    </xf>
    <xf numFmtId="0" fontId="23" fillId="0" borderId="20" xfId="0" applyFont="1" applyBorder="1" applyAlignment="1">
      <alignment horizontal="center" vertical="center"/>
    </xf>
    <xf numFmtId="0" fontId="23" fillId="0" borderId="23" xfId="0" applyFont="1" applyBorder="1" applyAlignment="1">
      <alignment horizontal="center" vertical="center"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0" fontId="39" fillId="0" borderId="0" xfId="0" applyFont="1" applyAlignment="1">
      <alignment/>
    </xf>
    <xf numFmtId="1" fontId="0" fillId="0" borderId="19" xfId="0" applyNumberFormat="1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1" fontId="0" fillId="0" borderId="20" xfId="0" applyNumberFormat="1" applyFont="1" applyBorder="1" applyAlignment="1">
      <alignment horizontal="center"/>
    </xf>
    <xf numFmtId="1" fontId="0" fillId="0" borderId="21" xfId="0" applyNumberFormat="1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1" fontId="0" fillId="0" borderId="23" xfId="0" applyNumberFormat="1" applyFont="1" applyBorder="1" applyAlignment="1">
      <alignment horizontal="center"/>
    </xf>
    <xf numFmtId="1" fontId="0" fillId="0" borderId="24" xfId="0" applyNumberFormat="1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1" fontId="0" fillId="0" borderId="26" xfId="0" applyNumberFormat="1" applyFont="1" applyBorder="1" applyAlignment="1">
      <alignment horizontal="center"/>
    </xf>
    <xf numFmtId="1" fontId="0" fillId="0" borderId="27" xfId="0" applyNumberFormat="1" applyFont="1" applyBorder="1" applyAlignment="1">
      <alignment horizontal="center"/>
    </xf>
    <xf numFmtId="1" fontId="0" fillId="0" borderId="28" xfId="0" applyNumberFormat="1" applyFont="1" applyBorder="1" applyAlignment="1">
      <alignment horizontal="center"/>
    </xf>
    <xf numFmtId="1" fontId="0" fillId="0" borderId="29" xfId="0" applyNumberFormat="1" applyFont="1" applyBorder="1" applyAlignment="1">
      <alignment horizontal="center"/>
    </xf>
    <xf numFmtId="1" fontId="0" fillId="0" borderId="30" xfId="0" applyNumberFormat="1" applyFont="1" applyBorder="1" applyAlignment="1">
      <alignment horizontal="center"/>
    </xf>
    <xf numFmtId="1" fontId="4" fillId="0" borderId="31" xfId="0" applyNumberFormat="1" applyFont="1" applyBorder="1" applyAlignment="1">
      <alignment horizontal="center" vertical="center"/>
    </xf>
    <xf numFmtId="1" fontId="4" fillId="0" borderId="13" xfId="0" applyNumberFormat="1" applyFont="1" applyBorder="1" applyAlignment="1">
      <alignment horizontal="center" vertical="center"/>
    </xf>
    <xf numFmtId="14" fontId="4" fillId="4" borderId="0" xfId="0" applyNumberFormat="1" applyFont="1" applyFill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0" borderId="32" xfId="0" applyBorder="1" applyAlignment="1" applyProtection="1">
      <alignment/>
      <protection locked="0"/>
    </xf>
    <xf numFmtId="0" fontId="5" fillId="33" borderId="33" xfId="0" applyFont="1" applyFill="1" applyBorder="1" applyAlignment="1" applyProtection="1">
      <alignment horizontal="center"/>
      <protection locked="0"/>
    </xf>
    <xf numFmtId="0" fontId="0" fillId="0" borderId="34" xfId="0" applyBorder="1" applyAlignment="1" applyProtection="1">
      <alignment/>
      <protection locked="0"/>
    </xf>
    <xf numFmtId="0" fontId="5" fillId="33" borderId="35" xfId="0" applyFont="1" applyFill="1" applyBorder="1" applyAlignment="1" applyProtection="1">
      <alignment horizontal="center"/>
      <protection locked="0"/>
    </xf>
    <xf numFmtId="0" fontId="5" fillId="33" borderId="36" xfId="0" applyFont="1" applyFill="1" applyBorder="1" applyAlignment="1" applyProtection="1">
      <alignment horizontal="center"/>
      <protection locked="0"/>
    </xf>
    <xf numFmtId="0" fontId="5" fillId="33" borderId="37" xfId="0" applyFont="1" applyFill="1" applyBorder="1" applyAlignment="1" applyProtection="1">
      <alignment/>
      <protection locked="0"/>
    </xf>
    <xf numFmtId="0" fontId="0" fillId="0" borderId="38" xfId="0" applyBorder="1" applyAlignment="1" applyProtection="1">
      <alignment/>
      <protection locked="0"/>
    </xf>
    <xf numFmtId="0" fontId="0" fillId="33" borderId="10" xfId="0" applyFill="1" applyBorder="1" applyAlignment="1" applyProtection="1">
      <alignment/>
      <protection locked="0"/>
    </xf>
    <xf numFmtId="0" fontId="0" fillId="33" borderId="39" xfId="0" applyFill="1" applyBorder="1" applyAlignment="1" applyProtection="1">
      <alignment/>
      <protection locked="0"/>
    </xf>
    <xf numFmtId="0" fontId="5" fillId="33" borderId="37" xfId="0" applyFont="1" applyFill="1" applyBorder="1" applyAlignment="1" applyProtection="1">
      <alignment horizontal="left"/>
      <protection locked="0"/>
    </xf>
    <xf numFmtId="0" fontId="4" fillId="33" borderId="10" xfId="0" applyFont="1" applyFill="1" applyBorder="1" applyAlignment="1" applyProtection="1">
      <alignment/>
      <protection locked="0"/>
    </xf>
    <xf numFmtId="0" fontId="33" fillId="33" borderId="37" xfId="0" applyFont="1" applyFill="1" applyBorder="1" applyAlignment="1" applyProtection="1">
      <alignment horizontal="left" vertical="center"/>
      <protection locked="0"/>
    </xf>
    <xf numFmtId="0" fontId="33" fillId="33" borderId="37" xfId="0" applyFont="1" applyFill="1" applyBorder="1" applyAlignment="1" applyProtection="1">
      <alignment horizontal="left"/>
      <protection locked="0"/>
    </xf>
    <xf numFmtId="0" fontId="4" fillId="33" borderId="10" xfId="0" applyFont="1" applyFill="1" applyBorder="1" applyAlignment="1" applyProtection="1">
      <alignment/>
      <protection locked="0"/>
    </xf>
    <xf numFmtId="0" fontId="4" fillId="33" borderId="40" xfId="0" applyFont="1" applyFill="1" applyBorder="1" applyAlignment="1" applyProtection="1">
      <alignment/>
      <protection locked="0"/>
    </xf>
    <xf numFmtId="0" fontId="0" fillId="33" borderId="41" xfId="0" applyFill="1" applyBorder="1" applyAlignment="1" applyProtection="1">
      <alignment/>
      <protection locked="0"/>
    </xf>
    <xf numFmtId="0" fontId="33" fillId="33" borderId="42" xfId="0" applyFont="1" applyFill="1" applyBorder="1" applyAlignment="1" applyProtection="1">
      <alignment horizontal="left" vertical="center"/>
      <protection locked="0"/>
    </xf>
    <xf numFmtId="0" fontId="0" fillId="0" borderId="43" xfId="0" applyBorder="1" applyAlignment="1" applyProtection="1">
      <alignment/>
      <protection locked="0"/>
    </xf>
    <xf numFmtId="0" fontId="1" fillId="33" borderId="40" xfId="0" applyFont="1" applyFill="1" applyBorder="1" applyAlignment="1" applyProtection="1">
      <alignment/>
      <protection locked="0"/>
    </xf>
    <xf numFmtId="0" fontId="1" fillId="33" borderId="41" xfId="0" applyFont="1" applyFill="1" applyBorder="1" applyAlignment="1" applyProtection="1">
      <alignment/>
      <protection locked="0"/>
    </xf>
    <xf numFmtId="0" fontId="1" fillId="33" borderId="44" xfId="0" applyFont="1" applyFill="1" applyBorder="1" applyAlignment="1" applyProtection="1">
      <alignment/>
      <protection locked="0"/>
    </xf>
    <xf numFmtId="0" fontId="1" fillId="0" borderId="45" xfId="0" applyFont="1" applyFill="1" applyBorder="1" applyAlignment="1" applyProtection="1">
      <alignment/>
      <protection locked="0"/>
    </xf>
    <xf numFmtId="0" fontId="0" fillId="0" borderId="46" xfId="0" applyBorder="1" applyAlignment="1" applyProtection="1">
      <alignment/>
      <protection locked="0"/>
    </xf>
    <xf numFmtId="0" fontId="1" fillId="33" borderId="47" xfId="0" applyFont="1" applyFill="1" applyBorder="1" applyAlignment="1" applyProtection="1">
      <alignment/>
      <protection locked="0"/>
    </xf>
    <xf numFmtId="0" fontId="1" fillId="0" borderId="48" xfId="0" applyFont="1" applyFill="1" applyBorder="1" applyAlignment="1" applyProtection="1">
      <alignment/>
      <protection locked="0"/>
    </xf>
    <xf numFmtId="0" fontId="1" fillId="33" borderId="49" xfId="0" applyNumberFormat="1" applyFont="1" applyFill="1" applyBorder="1" applyAlignment="1" applyProtection="1">
      <alignment vertical="center"/>
      <protection locked="0"/>
    </xf>
    <xf numFmtId="0" fontId="0" fillId="33" borderId="50" xfId="0" applyFill="1" applyBorder="1" applyAlignment="1" applyProtection="1">
      <alignment horizontal="center" vertical="center"/>
      <protection locked="0"/>
    </xf>
    <xf numFmtId="0" fontId="1" fillId="33" borderId="51" xfId="0" applyFont="1" applyFill="1" applyBorder="1" applyAlignment="1" applyProtection="1">
      <alignment horizontal="centerContinuous" vertical="center"/>
      <protection locked="0"/>
    </xf>
    <xf numFmtId="0" fontId="0" fillId="35" borderId="51" xfId="0" applyFont="1" applyFill="1" applyBorder="1" applyAlignment="1" applyProtection="1">
      <alignment horizontal="centerContinuous" vertical="center"/>
      <protection locked="0"/>
    </xf>
    <xf numFmtId="0" fontId="1" fillId="33" borderId="51" xfId="0" applyFont="1" applyFill="1" applyBorder="1" applyAlignment="1" applyProtection="1">
      <alignment horizontal="left" vertical="center"/>
      <protection locked="0"/>
    </xf>
    <xf numFmtId="0" fontId="0" fillId="33" borderId="52" xfId="0" applyFill="1" applyBorder="1" applyAlignment="1" applyProtection="1">
      <alignment horizontal="centerContinuous" vertical="center"/>
      <protection locked="0"/>
    </xf>
    <xf numFmtId="0" fontId="0" fillId="33" borderId="51" xfId="0" applyFill="1" applyBorder="1" applyAlignment="1" applyProtection="1">
      <alignment horizontal="centerContinuous" vertical="center"/>
      <protection locked="0"/>
    </xf>
    <xf numFmtId="0" fontId="1" fillId="33" borderId="53" xfId="0" applyFont="1" applyFill="1" applyBorder="1" applyAlignment="1" applyProtection="1">
      <alignment horizontal="left" vertical="center"/>
      <protection locked="0"/>
    </xf>
    <xf numFmtId="0" fontId="0" fillId="33" borderId="52" xfId="0" applyFill="1" applyBorder="1" applyAlignment="1" applyProtection="1">
      <alignment/>
      <protection locked="0"/>
    </xf>
    <xf numFmtId="0" fontId="0" fillId="0" borderId="54" xfId="0" applyBorder="1" applyAlignment="1" applyProtection="1">
      <alignment/>
      <protection locked="0"/>
    </xf>
    <xf numFmtId="0" fontId="9" fillId="33" borderId="35" xfId="0" applyFont="1" applyFill="1" applyBorder="1" applyAlignment="1" applyProtection="1">
      <alignment horizontal="center"/>
      <protection locked="0"/>
    </xf>
    <xf numFmtId="0" fontId="9" fillId="33" borderId="33" xfId="0" applyFont="1" applyFill="1" applyBorder="1" applyAlignment="1" applyProtection="1">
      <alignment horizontal="center"/>
      <protection locked="0"/>
    </xf>
    <xf numFmtId="0" fontId="9" fillId="33" borderId="55" xfId="0" applyFont="1" applyFill="1" applyBorder="1" applyAlignment="1" applyProtection="1">
      <alignment horizontal="center"/>
      <protection locked="0"/>
    </xf>
    <xf numFmtId="0" fontId="9" fillId="33" borderId="56" xfId="0" applyFont="1" applyFill="1" applyBorder="1" applyAlignment="1" applyProtection="1">
      <alignment horizontal="center"/>
      <protection locked="0"/>
    </xf>
    <xf numFmtId="0" fontId="0" fillId="0" borderId="57" xfId="0" applyBorder="1" applyAlignment="1" applyProtection="1">
      <alignment/>
      <protection locked="0"/>
    </xf>
    <xf numFmtId="0" fontId="9" fillId="33" borderId="58" xfId="0" applyFont="1" applyFill="1" applyBorder="1" applyAlignment="1" applyProtection="1">
      <alignment horizontal="center"/>
      <protection locked="0"/>
    </xf>
    <xf numFmtId="0" fontId="9" fillId="33" borderId="59" xfId="0" applyFont="1" applyFill="1" applyBorder="1" applyAlignment="1" applyProtection="1">
      <alignment horizontal="center"/>
      <protection locked="0"/>
    </xf>
    <xf numFmtId="0" fontId="9" fillId="33" borderId="60" xfId="0" applyFont="1" applyFill="1" applyBorder="1" applyAlignment="1" applyProtection="1">
      <alignment horizontal="center"/>
      <protection locked="0"/>
    </xf>
    <xf numFmtId="0" fontId="9" fillId="33" borderId="61" xfId="0" applyFont="1" applyFill="1" applyBorder="1" applyAlignment="1" applyProtection="1">
      <alignment horizontal="center"/>
      <protection locked="0"/>
    </xf>
    <xf numFmtId="0" fontId="9" fillId="33" borderId="40" xfId="0" applyFont="1" applyFill="1" applyBorder="1" applyAlignment="1" applyProtection="1">
      <alignment horizontal="center"/>
      <protection locked="0"/>
    </xf>
    <xf numFmtId="0" fontId="9" fillId="33" borderId="42" xfId="0" applyFont="1" applyFill="1" applyBorder="1" applyAlignment="1" applyProtection="1">
      <alignment horizontal="center"/>
      <protection locked="0"/>
    </xf>
    <xf numFmtId="0" fontId="9" fillId="33" borderId="62" xfId="0" applyFont="1" applyFill="1" applyBorder="1" applyAlignment="1" applyProtection="1">
      <alignment horizontal="center"/>
      <protection locked="0"/>
    </xf>
    <xf numFmtId="0" fontId="9" fillId="33" borderId="63" xfId="0" applyFont="1" applyFill="1" applyBorder="1" applyAlignment="1" applyProtection="1">
      <alignment horizontal="center"/>
      <protection locked="0"/>
    </xf>
    <xf numFmtId="0" fontId="0" fillId="0" borderId="64" xfId="0" applyBorder="1" applyAlignment="1" applyProtection="1">
      <alignment/>
      <protection locked="0"/>
    </xf>
    <xf numFmtId="0" fontId="0" fillId="0" borderId="65" xfId="0" applyBorder="1" applyAlignment="1" applyProtection="1">
      <alignment/>
      <protection locked="0"/>
    </xf>
    <xf numFmtId="0" fontId="0" fillId="0" borderId="66" xfId="0" applyBorder="1" applyAlignment="1" applyProtection="1">
      <alignment/>
      <protection locked="0"/>
    </xf>
    <xf numFmtId="0" fontId="0" fillId="33" borderId="67" xfId="0" applyFill="1" applyBorder="1" applyAlignment="1" applyProtection="1">
      <alignment/>
      <protection locked="0"/>
    </xf>
    <xf numFmtId="0" fontId="4" fillId="0" borderId="57" xfId="0" applyFont="1" applyBorder="1" applyAlignment="1" applyProtection="1">
      <alignment horizontal="center"/>
      <protection locked="0"/>
    </xf>
    <xf numFmtId="0" fontId="5" fillId="0" borderId="67" xfId="0" applyFont="1" applyFill="1" applyBorder="1" applyAlignment="1" applyProtection="1">
      <alignment horizontal="center" vertical="center"/>
      <protection locked="0"/>
    </xf>
    <xf numFmtId="49" fontId="34" fillId="0" borderId="0" xfId="49" applyNumberFormat="1" applyAlignment="1" applyProtection="1">
      <alignment/>
      <protection/>
    </xf>
    <xf numFmtId="0" fontId="4" fillId="0" borderId="54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 horizontal="center"/>
    </xf>
    <xf numFmtId="14" fontId="4" fillId="0" borderId="0" xfId="0" applyNumberFormat="1" applyFont="1" applyFill="1" applyAlignment="1" applyProtection="1">
      <alignment horizontal="right" vertical="center"/>
      <protection/>
    </xf>
    <xf numFmtId="0" fontId="22" fillId="0" borderId="68" xfId="0" applyFont="1" applyFill="1" applyBorder="1" applyAlignment="1" applyProtection="1">
      <alignment horizontal="center"/>
      <protection/>
    </xf>
    <xf numFmtId="0" fontId="22" fillId="0" borderId="69" xfId="0" applyFont="1" applyFill="1" applyBorder="1" applyAlignment="1" applyProtection="1">
      <alignment horizontal="center"/>
      <protection/>
    </xf>
    <xf numFmtId="0" fontId="22" fillId="0" borderId="70" xfId="0" applyFont="1" applyFill="1" applyBorder="1" applyAlignment="1" applyProtection="1">
      <alignment horizontal="left"/>
      <protection/>
    </xf>
    <xf numFmtId="0" fontId="22" fillId="0" borderId="71" xfId="0" applyFont="1" applyFill="1" applyBorder="1" applyAlignment="1" applyProtection="1">
      <alignment horizontal="left"/>
      <protection/>
    </xf>
    <xf numFmtId="0" fontId="22" fillId="0" borderId="72" xfId="0" applyFont="1" applyFill="1" applyBorder="1" applyAlignment="1" applyProtection="1">
      <alignment horizontal="center"/>
      <protection/>
    </xf>
    <xf numFmtId="0" fontId="22" fillId="0" borderId="73" xfId="0" applyFont="1" applyFill="1" applyBorder="1" applyAlignment="1" applyProtection="1">
      <alignment horizontal="center"/>
      <protection/>
    </xf>
    <xf numFmtId="0" fontId="22" fillId="0" borderId="74" xfId="0" applyFont="1" applyFill="1" applyBorder="1" applyAlignment="1" applyProtection="1">
      <alignment horizontal="center"/>
      <protection/>
    </xf>
    <xf numFmtId="0" fontId="22" fillId="0" borderId="75" xfId="0" applyFont="1" applyFill="1" applyBorder="1" applyAlignment="1" applyProtection="1">
      <alignment horizontal="center"/>
      <protection/>
    </xf>
    <xf numFmtId="0" fontId="22" fillId="0" borderId="76" xfId="0" applyFont="1" applyFill="1" applyBorder="1" applyAlignment="1" applyProtection="1">
      <alignment horizontal="left"/>
      <protection/>
    </xf>
    <xf numFmtId="0" fontId="22" fillId="37" borderId="68" xfId="0" applyFont="1" applyFill="1" applyBorder="1" applyAlignment="1" applyProtection="1">
      <alignment horizontal="center"/>
      <protection/>
    </xf>
    <xf numFmtId="0" fontId="22" fillId="37" borderId="69" xfId="0" applyFont="1" applyFill="1" applyBorder="1" applyAlignment="1" applyProtection="1">
      <alignment horizontal="center"/>
      <protection/>
    </xf>
    <xf numFmtId="0" fontId="22" fillId="37" borderId="77" xfId="0" applyFont="1" applyFill="1" applyBorder="1" applyAlignment="1" applyProtection="1">
      <alignment horizontal="center"/>
      <protection/>
    </xf>
    <xf numFmtId="0" fontId="22" fillId="37" borderId="78" xfId="0" applyFont="1" applyFill="1" applyBorder="1" applyAlignment="1" applyProtection="1">
      <alignment horizontal="center"/>
      <protection/>
    </xf>
    <xf numFmtId="0" fontId="22" fillId="0" borderId="79" xfId="0" applyFont="1" applyFill="1" applyBorder="1" applyAlignment="1" applyProtection="1">
      <alignment horizontal="left"/>
      <protection/>
    </xf>
    <xf numFmtId="0" fontId="26" fillId="0" borderId="80" xfId="0" applyFont="1" applyBorder="1" applyAlignment="1" applyProtection="1">
      <alignment/>
      <protection/>
    </xf>
    <xf numFmtId="0" fontId="26" fillId="0" borderId="81" xfId="0" applyFont="1" applyBorder="1" applyAlignment="1" applyProtection="1">
      <alignment/>
      <protection/>
    </xf>
    <xf numFmtId="0" fontId="26" fillId="0" borderId="82" xfId="0" applyFont="1" applyFill="1" applyBorder="1" applyAlignment="1" applyProtection="1">
      <alignment horizontal="center"/>
      <protection/>
    </xf>
    <xf numFmtId="0" fontId="26" fillId="0" borderId="83" xfId="0" applyFont="1" applyFill="1" applyBorder="1" applyAlignment="1" applyProtection="1">
      <alignment horizontal="center"/>
      <protection/>
    </xf>
    <xf numFmtId="0" fontId="26" fillId="0" borderId="84" xfId="0" applyFont="1" applyFill="1" applyBorder="1" applyAlignment="1" applyProtection="1">
      <alignment horizontal="center"/>
      <protection/>
    </xf>
    <xf numFmtId="0" fontId="0" fillId="0" borderId="0" xfId="0" applyAlignment="1" applyProtection="1">
      <alignment/>
      <protection locked="0"/>
    </xf>
    <xf numFmtId="0" fontId="28" fillId="0" borderId="65" xfId="0" applyFont="1" applyBorder="1" applyAlignment="1" applyProtection="1">
      <alignment horizontal="center"/>
      <protection locked="0"/>
    </xf>
    <xf numFmtId="0" fontId="28" fillId="0" borderId="85" xfId="0" applyFont="1" applyBorder="1" applyAlignment="1" applyProtection="1">
      <alignment horizontal="center"/>
      <protection locked="0"/>
    </xf>
    <xf numFmtId="0" fontId="28" fillId="0" borderId="86" xfId="0" applyFont="1" applyBorder="1" applyAlignment="1" applyProtection="1">
      <alignment horizontal="center"/>
      <protection locked="0"/>
    </xf>
    <xf numFmtId="1" fontId="0" fillId="0" borderId="0" xfId="0" applyNumberFormat="1" applyAlignment="1" applyProtection="1">
      <alignment/>
      <protection locked="0"/>
    </xf>
    <xf numFmtId="170" fontId="0" fillId="0" borderId="0" xfId="0" applyNumberFormat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/>
    </xf>
    <xf numFmtId="170" fontId="28" fillId="0" borderId="0" xfId="0" applyNumberFormat="1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right"/>
      <protection/>
    </xf>
    <xf numFmtId="0" fontId="4" fillId="0" borderId="0" xfId="0" applyFont="1" applyAlignment="1" applyProtection="1">
      <alignment horizontal="left"/>
      <protection/>
    </xf>
    <xf numFmtId="0" fontId="28" fillId="0" borderId="69" xfId="0" applyFont="1" applyBorder="1" applyAlignment="1" applyProtection="1">
      <alignment horizontal="center"/>
      <protection/>
    </xf>
    <xf numFmtId="0" fontId="28" fillId="0" borderId="73" xfId="0" applyFont="1" applyBorder="1" applyAlignment="1" applyProtection="1">
      <alignment horizontal="center"/>
      <protection/>
    </xf>
    <xf numFmtId="0" fontId="28" fillId="0" borderId="75" xfId="0" applyFont="1" applyBorder="1" applyAlignment="1" applyProtection="1">
      <alignment horizontal="center"/>
      <protection/>
    </xf>
    <xf numFmtId="0" fontId="28" fillId="0" borderId="69" xfId="0" applyFont="1" applyBorder="1" applyAlignment="1" applyProtection="1">
      <alignment horizontal="left"/>
      <protection/>
    </xf>
    <xf numFmtId="0" fontId="28" fillId="0" borderId="75" xfId="0" applyFont="1" applyBorder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4" fillId="0" borderId="0" xfId="0" applyFont="1" applyAlignment="1" applyProtection="1">
      <alignment horizontal="left" vertical="center"/>
      <protection/>
    </xf>
    <xf numFmtId="170" fontId="19" fillId="0" borderId="0" xfId="0" applyNumberFormat="1" applyFont="1" applyAlignment="1" applyProtection="1">
      <alignment horizontal="left"/>
      <protection/>
    </xf>
    <xf numFmtId="170" fontId="4" fillId="0" borderId="0" xfId="0" applyNumberFormat="1" applyFont="1" applyAlignment="1" applyProtection="1">
      <alignment horizontal="left"/>
      <protection/>
    </xf>
    <xf numFmtId="0" fontId="3" fillId="0" borderId="0" xfId="0" applyFont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4" fillId="0" borderId="0" xfId="0" applyFont="1" applyAlignment="1" applyProtection="1">
      <alignment vertical="center"/>
      <protection/>
    </xf>
    <xf numFmtId="170" fontId="19" fillId="0" borderId="0" xfId="0" applyNumberFormat="1" applyFont="1" applyAlignment="1" applyProtection="1">
      <alignment horizontal="center"/>
      <protection/>
    </xf>
    <xf numFmtId="170" fontId="4" fillId="0" borderId="0" xfId="0" applyNumberFormat="1" applyFont="1" applyAlignment="1" applyProtection="1">
      <alignment/>
      <protection/>
    </xf>
    <xf numFmtId="170" fontId="28" fillId="0" borderId="0" xfId="0" applyNumberFormat="1" applyFont="1" applyAlignment="1" applyProtection="1">
      <alignment horizontal="right"/>
      <protection/>
    </xf>
    <xf numFmtId="0" fontId="0" fillId="0" borderId="87" xfId="0" applyBorder="1" applyAlignment="1" applyProtection="1">
      <alignment horizontal="center"/>
      <protection/>
    </xf>
    <xf numFmtId="0" fontId="0" fillId="0" borderId="69" xfId="0" applyBorder="1" applyAlignment="1" applyProtection="1">
      <alignment horizontal="center"/>
      <protection locked="0"/>
    </xf>
    <xf numFmtId="0" fontId="0" fillId="0" borderId="75" xfId="0" applyBorder="1" applyAlignment="1" applyProtection="1">
      <alignment horizontal="center"/>
      <protection locked="0"/>
    </xf>
    <xf numFmtId="0" fontId="0" fillId="0" borderId="69" xfId="0" applyBorder="1" applyAlignment="1" applyProtection="1">
      <alignment/>
      <protection locked="0"/>
    </xf>
    <xf numFmtId="0" fontId="0" fillId="0" borderId="69" xfId="0" applyBorder="1" applyAlignment="1" applyProtection="1">
      <alignment/>
      <protection locked="0"/>
    </xf>
    <xf numFmtId="0" fontId="0" fillId="0" borderId="75" xfId="0" applyBorder="1" applyAlignment="1" applyProtection="1">
      <alignment/>
      <protection locked="0"/>
    </xf>
    <xf numFmtId="0" fontId="0" fillId="0" borderId="75" xfId="0" applyBorder="1" applyAlignment="1" applyProtection="1">
      <alignment/>
      <protection locked="0"/>
    </xf>
    <xf numFmtId="0" fontId="0" fillId="0" borderId="88" xfId="0" applyBorder="1" applyAlignment="1" applyProtection="1">
      <alignment/>
      <protection locked="0"/>
    </xf>
    <xf numFmtId="0" fontId="0" fillId="0" borderId="89" xfId="0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0" fillId="0" borderId="69" xfId="0" applyBorder="1" applyAlignment="1" applyProtection="1">
      <alignment horizontal="center"/>
      <protection/>
    </xf>
    <xf numFmtId="0" fontId="0" fillId="0" borderId="55" xfId="0" applyBorder="1" applyAlignment="1" applyProtection="1">
      <alignment horizontal="center"/>
      <protection/>
    </xf>
    <xf numFmtId="0" fontId="0" fillId="0" borderId="33" xfId="0" applyBorder="1" applyAlignment="1" applyProtection="1">
      <alignment horizontal="center"/>
      <protection/>
    </xf>
    <xf numFmtId="0" fontId="0" fillId="0" borderId="90" xfId="0" applyBorder="1" applyAlignment="1" applyProtection="1">
      <alignment horizontal="center"/>
      <protection/>
    </xf>
    <xf numFmtId="0" fontId="0" fillId="0" borderId="75" xfId="0" applyBorder="1" applyAlignment="1" applyProtection="1">
      <alignment horizontal="center"/>
      <protection/>
    </xf>
    <xf numFmtId="49" fontId="0" fillId="0" borderId="90" xfId="0" applyNumberFormat="1" applyBorder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172" fontId="1" fillId="0" borderId="0" xfId="0" applyNumberFormat="1" applyFont="1" applyAlignment="1" applyProtection="1">
      <alignment/>
      <protection/>
    </xf>
    <xf numFmtId="0" fontId="5" fillId="36" borderId="0" xfId="0" applyFont="1" applyFill="1" applyAlignment="1">
      <alignment/>
    </xf>
    <xf numFmtId="0" fontId="1" fillId="36" borderId="0" xfId="0" applyFont="1" applyFill="1" applyAlignment="1">
      <alignment/>
    </xf>
    <xf numFmtId="0" fontId="5" fillId="0" borderId="0" xfId="0" applyFont="1" applyFill="1" applyAlignment="1">
      <alignment/>
    </xf>
    <xf numFmtId="0" fontId="1" fillId="0" borderId="0" xfId="0" applyFont="1" applyFill="1" applyAlignment="1">
      <alignment/>
    </xf>
    <xf numFmtId="173" fontId="0" fillId="0" borderId="0" xfId="0" applyNumberFormat="1" applyAlignment="1" applyProtection="1">
      <alignment/>
      <protection locked="0"/>
    </xf>
    <xf numFmtId="0" fontId="4" fillId="0" borderId="0" xfId="0" applyFont="1" applyAlignment="1">
      <alignment horizontal="center"/>
    </xf>
    <xf numFmtId="0" fontId="28" fillId="0" borderId="91" xfId="0" applyFont="1" applyBorder="1" applyAlignment="1" applyProtection="1">
      <alignment horizontal="center"/>
      <protection/>
    </xf>
    <xf numFmtId="0" fontId="22" fillId="0" borderId="0" xfId="0" applyFont="1" applyFill="1" applyBorder="1" applyAlignment="1" applyProtection="1">
      <alignment horizontal="center"/>
      <protection/>
    </xf>
    <xf numFmtId="0" fontId="19" fillId="0" borderId="0" xfId="0" applyFont="1" applyAlignment="1">
      <alignment horizontal="left"/>
    </xf>
    <xf numFmtId="168" fontId="27" fillId="0" borderId="0" xfId="0" applyNumberFormat="1" applyFont="1" applyAlignment="1">
      <alignment horizontal="right"/>
    </xf>
    <xf numFmtId="0" fontId="41" fillId="0" borderId="0" xfId="0" applyFont="1" applyAlignment="1">
      <alignment/>
    </xf>
    <xf numFmtId="0" fontId="20" fillId="36" borderId="0" xfId="0" applyFont="1" applyFill="1" applyAlignment="1">
      <alignment/>
    </xf>
    <xf numFmtId="0" fontId="42" fillId="37" borderId="0" xfId="0" applyFont="1" applyFill="1" applyAlignment="1">
      <alignment/>
    </xf>
    <xf numFmtId="0" fontId="42" fillId="38" borderId="0" xfId="0" applyFont="1" applyFill="1" applyAlignment="1">
      <alignment/>
    </xf>
    <xf numFmtId="0" fontId="0" fillId="35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 horizontal="center"/>
      <protection/>
    </xf>
    <xf numFmtId="0" fontId="0" fillId="35" borderId="0" xfId="0" applyFill="1" applyAlignment="1" applyProtection="1">
      <alignment/>
      <protection/>
    </xf>
    <xf numFmtId="0" fontId="0" fillId="35" borderId="0" xfId="0" applyFont="1" applyFill="1" applyAlignment="1" applyProtection="1">
      <alignment horizontal="center"/>
      <protection/>
    </xf>
    <xf numFmtId="0" fontId="19" fillId="0" borderId="0" xfId="0" applyFont="1" applyFill="1" applyAlignment="1" applyProtection="1">
      <alignment horizontal="center"/>
      <protection/>
    </xf>
    <xf numFmtId="169" fontId="4" fillId="0" borderId="0" xfId="0" applyNumberFormat="1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23" fillId="0" borderId="0" xfId="0" applyFont="1" applyAlignment="1" applyProtection="1">
      <alignment horizontal="center"/>
      <protection/>
    </xf>
    <xf numFmtId="0" fontId="22" fillId="35" borderId="0" xfId="0" applyFont="1" applyFill="1" applyAlignment="1" applyProtection="1">
      <alignment horizontal="center"/>
      <protection/>
    </xf>
    <xf numFmtId="0" fontId="22" fillId="35" borderId="0" xfId="0" applyFont="1" applyFill="1" applyBorder="1" applyAlignment="1" applyProtection="1">
      <alignment horizontal="center"/>
      <protection/>
    </xf>
    <xf numFmtId="0" fontId="26" fillId="35" borderId="92" xfId="0" applyFont="1" applyFill="1" applyBorder="1" applyAlignment="1" applyProtection="1">
      <alignment horizontal="center"/>
      <protection/>
    </xf>
    <xf numFmtId="0" fontId="26" fillId="35" borderId="0" xfId="0" applyFont="1" applyFill="1" applyBorder="1" applyAlignment="1" applyProtection="1">
      <alignment horizontal="center"/>
      <protection/>
    </xf>
    <xf numFmtId="0" fontId="26" fillId="35" borderId="51" xfId="0" applyFont="1" applyFill="1" applyBorder="1" applyAlignment="1" applyProtection="1">
      <alignment/>
      <protection/>
    </xf>
    <xf numFmtId="0" fontId="26" fillId="0" borderId="0" xfId="0" applyFont="1" applyFill="1" applyBorder="1" applyAlignment="1" applyProtection="1">
      <alignment/>
      <protection/>
    </xf>
    <xf numFmtId="0" fontId="0" fillId="0" borderId="0" xfId="0" applyFill="1" applyAlignment="1" applyProtection="1">
      <alignment horizontal="center"/>
      <protection/>
    </xf>
    <xf numFmtId="0" fontId="26" fillId="35" borderId="0" xfId="0" applyFont="1" applyFill="1" applyBorder="1" applyAlignment="1" applyProtection="1">
      <alignment/>
      <protection/>
    </xf>
    <xf numFmtId="0" fontId="26" fillId="4" borderId="67" xfId="0" applyFont="1" applyFill="1" applyBorder="1" applyAlignment="1" applyProtection="1">
      <alignment horizontal="center"/>
      <protection/>
    </xf>
    <xf numFmtId="0" fontId="0" fillId="35" borderId="93" xfId="0" applyFont="1" applyFill="1" applyBorder="1" applyAlignment="1" applyProtection="1">
      <alignment/>
      <protection/>
    </xf>
    <xf numFmtId="0" fontId="26" fillId="35" borderId="94" xfId="0" applyFont="1" applyFill="1" applyBorder="1" applyAlignment="1" applyProtection="1">
      <alignment vertical="center"/>
      <protection/>
    </xf>
    <xf numFmtId="0" fontId="0" fillId="35" borderId="0" xfId="0" applyFill="1" applyAlignment="1" applyProtection="1">
      <alignment horizontal="center"/>
      <protection/>
    </xf>
    <xf numFmtId="0" fontId="1" fillId="35" borderId="0" xfId="0" applyFont="1" applyFill="1" applyBorder="1" applyAlignment="1" applyProtection="1">
      <alignment vertical="center"/>
      <protection/>
    </xf>
    <xf numFmtId="0" fontId="32" fillId="35" borderId="0" xfId="0" applyFont="1" applyFill="1" applyAlignment="1" applyProtection="1">
      <alignment/>
      <protection/>
    </xf>
    <xf numFmtId="0" fontId="1" fillId="35" borderId="13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/>
      <protection/>
    </xf>
    <xf numFmtId="0" fontId="22" fillId="0" borderId="0" xfId="0" applyFont="1" applyFill="1" applyBorder="1" applyAlignment="1" applyProtection="1">
      <alignment/>
      <protection/>
    </xf>
    <xf numFmtId="0" fontId="17" fillId="0" borderId="0" xfId="0" applyFont="1" applyFill="1" applyBorder="1" applyAlignment="1" applyProtection="1">
      <alignment horizontal="center"/>
      <protection/>
    </xf>
    <xf numFmtId="0" fontId="0" fillId="35" borderId="0" xfId="0" applyFont="1" applyFill="1" applyAlignment="1" applyProtection="1">
      <alignment horizontal="center"/>
      <protection/>
    </xf>
    <xf numFmtId="0" fontId="22" fillId="35" borderId="0" xfId="0" applyFont="1" applyFill="1" applyBorder="1" applyAlignment="1" applyProtection="1">
      <alignment/>
      <protection/>
    </xf>
    <xf numFmtId="0" fontId="22" fillId="35" borderId="0" xfId="0" applyFont="1" applyFill="1" applyAlignment="1" applyProtection="1">
      <alignment/>
      <protection/>
    </xf>
    <xf numFmtId="0" fontId="22" fillId="35" borderId="0" xfId="0" applyFont="1" applyFill="1" applyAlignment="1" applyProtection="1">
      <alignment horizontal="center"/>
      <protection/>
    </xf>
    <xf numFmtId="0" fontId="22" fillId="0" borderId="0" xfId="0" applyFont="1" applyFill="1" applyAlignment="1" applyProtection="1">
      <alignment horizontal="center"/>
      <protection/>
    </xf>
    <xf numFmtId="0" fontId="0" fillId="0" borderId="0" xfId="0" applyFont="1" applyFill="1" applyAlignment="1" applyProtection="1">
      <alignment/>
      <protection/>
    </xf>
    <xf numFmtId="0" fontId="4" fillId="4" borderId="0" xfId="0" applyFont="1" applyFill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horizont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1" fillId="0" borderId="69" xfId="0" applyFont="1" applyBorder="1" applyAlignment="1" applyProtection="1">
      <alignment horizontal="center"/>
      <protection/>
    </xf>
    <xf numFmtId="0" fontId="31" fillId="0" borderId="66" xfId="0" applyFont="1" applyFill="1" applyBorder="1" applyAlignment="1" applyProtection="1">
      <alignment horizontal="center"/>
      <protection/>
    </xf>
    <xf numFmtId="0" fontId="31" fillId="0" borderId="95" xfId="0" applyFont="1" applyFill="1" applyBorder="1" applyAlignment="1" applyProtection="1">
      <alignment horizontal="center"/>
      <protection/>
    </xf>
    <xf numFmtId="0" fontId="1" fillId="0" borderId="75" xfId="0" applyFont="1" applyBorder="1" applyAlignment="1" applyProtection="1">
      <alignment horizontal="center"/>
      <protection/>
    </xf>
    <xf numFmtId="0" fontId="31" fillId="0" borderId="96" xfId="0" applyFont="1" applyFill="1" applyBorder="1" applyAlignment="1" applyProtection="1">
      <alignment horizontal="center"/>
      <protection/>
    </xf>
    <xf numFmtId="1" fontId="0" fillId="0" borderId="65" xfId="0" applyNumberFormat="1" applyFont="1" applyFill="1" applyBorder="1" applyAlignment="1" applyProtection="1">
      <alignment horizontal="center" vertical="center"/>
      <protection/>
    </xf>
    <xf numFmtId="1" fontId="0" fillId="0" borderId="54" xfId="0" applyNumberFormat="1" applyFont="1" applyFill="1" applyBorder="1" applyAlignment="1" applyProtection="1">
      <alignment horizontal="center" vertical="center"/>
      <protection/>
    </xf>
    <xf numFmtId="1" fontId="0" fillId="0" borderId="66" xfId="0" applyNumberFormat="1" applyFont="1" applyFill="1" applyBorder="1" applyAlignment="1" applyProtection="1">
      <alignment horizontal="center" vertical="center"/>
      <protection/>
    </xf>
    <xf numFmtId="1" fontId="0" fillId="0" borderId="86" xfId="0" applyNumberFormat="1" applyFont="1" applyFill="1" applyBorder="1" applyAlignment="1" applyProtection="1">
      <alignment horizontal="center" vertical="center"/>
      <protection/>
    </xf>
    <xf numFmtId="1" fontId="0" fillId="0" borderId="57" xfId="0" applyNumberFormat="1" applyFont="1" applyFill="1" applyBorder="1" applyAlignment="1" applyProtection="1">
      <alignment horizontal="center" vertical="center"/>
      <protection/>
    </xf>
    <xf numFmtId="1" fontId="0" fillId="0" borderId="96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Fill="1" applyAlignment="1" applyProtection="1">
      <alignment horizontal="center"/>
      <protection/>
    </xf>
    <xf numFmtId="1" fontId="1" fillId="0" borderId="0" xfId="0" applyNumberFormat="1" applyFont="1" applyFill="1" applyAlignment="1" applyProtection="1">
      <alignment horizontal="center"/>
      <protection/>
    </xf>
    <xf numFmtId="1" fontId="0" fillId="0" borderId="0" xfId="0" applyNumberFormat="1" applyFill="1" applyAlignment="1" applyProtection="1">
      <alignment horizontal="center"/>
      <protection/>
    </xf>
    <xf numFmtId="0" fontId="0" fillId="0" borderId="0" xfId="0" applyFill="1" applyAlignment="1" applyProtection="1">
      <alignment vertical="center"/>
      <protection/>
    </xf>
    <xf numFmtId="0" fontId="0" fillId="0" borderId="16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1" fillId="0" borderId="31" xfId="0" applyFont="1" applyBorder="1" applyAlignment="1" applyProtection="1">
      <alignment vertical="center"/>
      <protection/>
    </xf>
    <xf numFmtId="0" fontId="1" fillId="0" borderId="13" xfId="0" applyFont="1" applyBorder="1" applyAlignment="1" applyProtection="1">
      <alignment vertical="center"/>
      <protection/>
    </xf>
    <xf numFmtId="0" fontId="0" fillId="0" borderId="97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8" xfId="0" applyBorder="1" applyAlignment="1" applyProtection="1">
      <alignment vertical="center"/>
      <protection/>
    </xf>
    <xf numFmtId="0" fontId="1" fillId="0" borderId="98" xfId="0" applyFont="1" applyBorder="1" applyAlignment="1" applyProtection="1">
      <alignment vertical="center"/>
      <protection/>
    </xf>
    <xf numFmtId="0" fontId="1" fillId="0" borderId="92" xfId="0" applyFont="1" applyBorder="1" applyAlignment="1" applyProtection="1">
      <alignment vertical="center"/>
      <protection/>
    </xf>
    <xf numFmtId="0" fontId="0" fillId="0" borderId="99" xfId="0" applyBorder="1" applyAlignment="1" applyProtection="1">
      <alignment vertical="center"/>
      <protection/>
    </xf>
    <xf numFmtId="0" fontId="0" fillId="0" borderId="92" xfId="0" applyBorder="1" applyAlignment="1" applyProtection="1">
      <alignment/>
      <protection/>
    </xf>
    <xf numFmtId="0" fontId="0" fillId="0" borderId="99" xfId="0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0" fontId="0" fillId="35" borderId="20" xfId="0" applyFont="1" applyFill="1" applyBorder="1" applyAlignment="1" applyProtection="1">
      <alignment/>
      <protection/>
    </xf>
    <xf numFmtId="0" fontId="0" fillId="0" borderId="28" xfId="0" applyBorder="1" applyAlignment="1" applyProtection="1">
      <alignment/>
      <protection/>
    </xf>
    <xf numFmtId="0" fontId="0" fillId="0" borderId="100" xfId="0" applyBorder="1" applyAlignment="1" applyProtection="1">
      <alignment/>
      <protection/>
    </xf>
    <xf numFmtId="0" fontId="0" fillId="35" borderId="100" xfId="0" applyFont="1" applyFill="1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97" xfId="0" applyBorder="1" applyAlignment="1" applyProtection="1">
      <alignment/>
      <protection/>
    </xf>
    <xf numFmtId="0" fontId="0" fillId="35" borderId="23" xfId="0" applyFont="1" applyFill="1" applyBorder="1" applyAlignment="1" applyProtection="1">
      <alignment/>
      <protection/>
    </xf>
    <xf numFmtId="0" fontId="0" fillId="37" borderId="10" xfId="0" applyFill="1" applyBorder="1" applyAlignment="1" applyProtection="1">
      <alignment horizontal="center"/>
      <protection/>
    </xf>
    <xf numFmtId="0" fontId="0" fillId="35" borderId="26" xfId="0" applyFont="1" applyFill="1" applyBorder="1" applyAlignment="1" applyProtection="1">
      <alignment/>
      <protection/>
    </xf>
    <xf numFmtId="0" fontId="0" fillId="35" borderId="32" xfId="0" applyFont="1" applyFill="1" applyBorder="1" applyAlignment="1" applyProtection="1">
      <alignment/>
      <protection/>
    </xf>
    <xf numFmtId="0" fontId="0" fillId="0" borderId="101" xfId="0" applyBorder="1" applyAlignment="1" applyProtection="1">
      <alignment horizontal="center" vertical="center"/>
      <protection/>
    </xf>
    <xf numFmtId="0" fontId="0" fillId="33" borderId="102" xfId="0" applyFont="1" applyFill="1" applyBorder="1" applyAlignment="1" applyProtection="1">
      <alignment horizontal="center" vertical="center" wrapText="1"/>
      <protection/>
    </xf>
    <xf numFmtId="0" fontId="0" fillId="33" borderId="103" xfId="0" applyFont="1" applyFill="1" applyBorder="1" applyAlignment="1" applyProtection="1">
      <alignment horizontal="center" vertical="center" wrapText="1"/>
      <protection/>
    </xf>
    <xf numFmtId="0" fontId="0" fillId="0" borderId="104" xfId="0" applyBorder="1" applyAlignment="1" applyProtection="1">
      <alignment/>
      <protection/>
    </xf>
    <xf numFmtId="0" fontId="6" fillId="37" borderId="105" xfId="0" applyFont="1" applyFill="1" applyBorder="1" applyAlignment="1" applyProtection="1">
      <alignment vertical="center" wrapText="1"/>
      <protection/>
    </xf>
    <xf numFmtId="0" fontId="0" fillId="37" borderId="106" xfId="0" applyFont="1" applyFill="1" applyBorder="1" applyAlignment="1" applyProtection="1">
      <alignment vertical="center"/>
      <protection/>
    </xf>
    <xf numFmtId="0" fontId="7" fillId="33" borderId="107" xfId="0" applyFont="1" applyFill="1" applyBorder="1" applyAlignment="1" applyProtection="1">
      <alignment vertical="center"/>
      <protection/>
    </xf>
    <xf numFmtId="0" fontId="7" fillId="33" borderId="108" xfId="0" applyFont="1" applyFill="1" applyBorder="1" applyAlignment="1" applyProtection="1">
      <alignment vertical="center"/>
      <protection/>
    </xf>
    <xf numFmtId="0" fontId="6" fillId="33" borderId="109" xfId="0" applyFont="1" applyFill="1" applyBorder="1" applyAlignment="1" applyProtection="1">
      <alignment vertical="center" wrapText="1"/>
      <protection/>
    </xf>
    <xf numFmtId="0" fontId="0" fillId="35" borderId="92" xfId="0" applyFont="1" applyFill="1" applyBorder="1" applyAlignment="1" applyProtection="1">
      <alignment vertical="center" wrapText="1"/>
      <protection/>
    </xf>
    <xf numFmtId="0" fontId="8" fillId="33" borderId="110" xfId="0" applyFont="1" applyFill="1" applyBorder="1" applyAlignment="1" applyProtection="1">
      <alignment vertical="center"/>
      <protection/>
    </xf>
    <xf numFmtId="0" fontId="0" fillId="33" borderId="92" xfId="0" applyFont="1" applyFill="1" applyBorder="1" applyAlignment="1" applyProtection="1">
      <alignment vertical="center"/>
      <protection/>
    </xf>
    <xf numFmtId="0" fontId="0" fillId="37" borderId="107" xfId="0" applyFont="1" applyFill="1" applyBorder="1" applyAlignment="1" applyProtection="1">
      <alignment vertical="center"/>
      <protection/>
    </xf>
    <xf numFmtId="0" fontId="0" fillId="37" borderId="108" xfId="0" applyFont="1" applyFill="1" applyBorder="1" applyAlignment="1" applyProtection="1">
      <alignment vertical="center"/>
      <protection/>
    </xf>
    <xf numFmtId="0" fontId="0" fillId="37" borderId="111" xfId="0" applyFont="1" applyFill="1" applyBorder="1" applyAlignment="1" applyProtection="1">
      <alignment vertical="center"/>
      <protection/>
    </xf>
    <xf numFmtId="0" fontId="7" fillId="35" borderId="17" xfId="0" applyFont="1" applyFill="1" applyBorder="1" applyAlignment="1" applyProtection="1">
      <alignment vertical="center"/>
      <protection/>
    </xf>
    <xf numFmtId="0" fontId="7" fillId="35" borderId="0" xfId="0" applyFont="1" applyFill="1" applyBorder="1" applyAlignment="1" applyProtection="1">
      <alignment vertical="center"/>
      <protection/>
    </xf>
    <xf numFmtId="0" fontId="6" fillId="35" borderId="0" xfId="0" applyFont="1" applyFill="1" applyBorder="1" applyAlignment="1" applyProtection="1">
      <alignment vertical="center" wrapText="1"/>
      <protection/>
    </xf>
    <xf numFmtId="0" fontId="0" fillId="35" borderId="0" xfId="0" applyFont="1" applyFill="1" applyBorder="1" applyAlignment="1" applyProtection="1">
      <alignment vertical="center" wrapText="1"/>
      <protection/>
    </xf>
    <xf numFmtId="0" fontId="0" fillId="35" borderId="0" xfId="0" applyFill="1" applyBorder="1" applyAlignment="1" applyProtection="1">
      <alignment horizontal="center"/>
      <protection/>
    </xf>
    <xf numFmtId="0" fontId="0" fillId="35" borderId="0" xfId="0" applyFont="1" applyFill="1" applyBorder="1" applyAlignment="1" applyProtection="1">
      <alignment vertical="center"/>
      <protection/>
    </xf>
    <xf numFmtId="0" fontId="0" fillId="35" borderId="112" xfId="0" applyFont="1" applyFill="1" applyBorder="1" applyAlignment="1" applyProtection="1">
      <alignment vertical="center"/>
      <protection/>
    </xf>
    <xf numFmtId="0" fontId="0" fillId="35" borderId="50" xfId="0" applyFont="1" applyFill="1" applyBorder="1" applyAlignment="1" applyProtection="1">
      <alignment vertical="center"/>
      <protection/>
    </xf>
    <xf numFmtId="0" fontId="0" fillId="35" borderId="113" xfId="0" applyFont="1" applyFill="1" applyBorder="1" applyAlignment="1" applyProtection="1">
      <alignment vertical="center"/>
      <protection/>
    </xf>
    <xf numFmtId="0" fontId="0" fillId="35" borderId="0" xfId="0" applyFill="1" applyBorder="1" applyAlignment="1" applyProtection="1">
      <alignment/>
      <protection/>
    </xf>
    <xf numFmtId="0" fontId="9" fillId="33" borderId="114" xfId="0" applyFont="1" applyFill="1" applyBorder="1" applyAlignment="1" applyProtection="1">
      <alignment horizontal="center" vertical="center"/>
      <protection/>
    </xf>
    <xf numFmtId="0" fontId="5" fillId="33" borderId="35" xfId="0" applyFont="1" applyFill="1" applyBorder="1" applyAlignment="1" applyProtection="1">
      <alignment horizontal="center" vertical="center"/>
      <protection/>
    </xf>
    <xf numFmtId="0" fontId="0" fillId="35" borderId="54" xfId="0" applyFont="1" applyFill="1" applyBorder="1" applyAlignment="1" applyProtection="1">
      <alignment horizontal="center"/>
      <protection/>
    </xf>
    <xf numFmtId="0" fontId="9" fillId="33" borderId="38" xfId="0" applyFont="1" applyFill="1" applyBorder="1" applyAlignment="1" applyProtection="1">
      <alignment horizontal="center" vertical="center"/>
      <protection/>
    </xf>
    <xf numFmtId="0" fontId="5" fillId="33" borderId="10" xfId="0" applyFont="1" applyFill="1" applyBorder="1" applyAlignment="1" applyProtection="1">
      <alignment horizontal="center" vertical="center"/>
      <protection/>
    </xf>
    <xf numFmtId="0" fontId="9" fillId="33" borderId="43" xfId="0" applyFont="1" applyFill="1" applyBorder="1" applyAlignment="1" applyProtection="1">
      <alignment horizontal="center" vertical="center"/>
      <protection/>
    </xf>
    <xf numFmtId="0" fontId="5" fillId="33" borderId="40" xfId="0" applyFont="1" applyFill="1" applyBorder="1" applyAlignment="1" applyProtection="1">
      <alignment horizontal="center" vertical="center"/>
      <protection/>
    </xf>
    <xf numFmtId="0" fontId="1" fillId="33" borderId="19" xfId="0" applyFont="1" applyFill="1" applyBorder="1" applyAlignment="1" applyProtection="1">
      <alignment vertical="center"/>
      <protection/>
    </xf>
    <xf numFmtId="0" fontId="1" fillId="33" borderId="20" xfId="0" applyFont="1" applyFill="1" applyBorder="1" applyAlignment="1" applyProtection="1">
      <alignment/>
      <protection/>
    </xf>
    <xf numFmtId="0" fontId="0" fillId="33" borderId="20" xfId="0" applyFont="1" applyFill="1" applyBorder="1" applyAlignment="1" applyProtection="1">
      <alignment/>
      <protection/>
    </xf>
    <xf numFmtId="0" fontId="1" fillId="33" borderId="25" xfId="0" applyFont="1" applyFill="1" applyBorder="1" applyAlignment="1" applyProtection="1">
      <alignment vertical="center"/>
      <protection/>
    </xf>
    <xf numFmtId="0" fontId="1" fillId="33" borderId="26" xfId="0" applyFont="1" applyFill="1" applyBorder="1" applyAlignment="1" applyProtection="1">
      <alignment/>
      <protection/>
    </xf>
    <xf numFmtId="0" fontId="0" fillId="33" borderId="115" xfId="0" applyFont="1" applyFill="1" applyBorder="1" applyAlignment="1" applyProtection="1">
      <alignment/>
      <protection/>
    </xf>
    <xf numFmtId="0" fontId="4" fillId="0" borderId="26" xfId="0" applyFont="1" applyBorder="1" applyAlignment="1" applyProtection="1">
      <alignment horizontal="center"/>
      <protection locked="0"/>
    </xf>
    <xf numFmtId="0" fontId="9" fillId="0" borderId="35" xfId="0" applyFont="1" applyFill="1" applyBorder="1" applyAlignment="1" applyProtection="1">
      <alignment horizontal="center"/>
      <protection locked="0"/>
    </xf>
    <xf numFmtId="0" fontId="9" fillId="0" borderId="58" xfId="0" applyFont="1" applyFill="1" applyBorder="1" applyAlignment="1" applyProtection="1">
      <alignment horizontal="center"/>
      <protection locked="0"/>
    </xf>
    <xf numFmtId="0" fontId="9" fillId="0" borderId="40" xfId="0" applyFont="1" applyFill="1" applyBorder="1" applyAlignment="1" applyProtection="1">
      <alignment horizontal="center"/>
      <protection locked="0"/>
    </xf>
    <xf numFmtId="0" fontId="9" fillId="0" borderId="55" xfId="0" applyFont="1" applyBorder="1" applyAlignment="1" applyProtection="1">
      <alignment horizontal="center"/>
      <protection locked="0"/>
    </xf>
    <xf numFmtId="0" fontId="9" fillId="33" borderId="36" xfId="0" applyFont="1" applyFill="1" applyBorder="1" applyAlignment="1" applyProtection="1">
      <alignment horizontal="center"/>
      <protection locked="0"/>
    </xf>
    <xf numFmtId="0" fontId="9" fillId="0" borderId="60" xfId="0" applyFont="1" applyBorder="1" applyAlignment="1" applyProtection="1">
      <alignment horizontal="center"/>
      <protection locked="0"/>
    </xf>
    <xf numFmtId="0" fontId="9" fillId="33" borderId="116" xfId="0" applyFont="1" applyFill="1" applyBorder="1" applyAlignment="1" applyProtection="1">
      <alignment horizontal="center"/>
      <protection locked="0"/>
    </xf>
    <xf numFmtId="0" fontId="9" fillId="0" borderId="62" xfId="0" applyFont="1" applyBorder="1" applyAlignment="1" applyProtection="1">
      <alignment horizontal="center"/>
      <protection locked="0"/>
    </xf>
    <xf numFmtId="0" fontId="9" fillId="33" borderId="41" xfId="0" applyFont="1" applyFill="1" applyBorder="1" applyAlignment="1" applyProtection="1">
      <alignment horizontal="center"/>
      <protection locked="0"/>
    </xf>
    <xf numFmtId="0" fontId="0" fillId="33" borderId="69" xfId="0" applyFill="1" applyBorder="1" applyAlignment="1" applyProtection="1">
      <alignment/>
      <protection/>
    </xf>
    <xf numFmtId="0" fontId="0" fillId="33" borderId="75" xfId="0" applyFill="1" applyBorder="1" applyAlignment="1" applyProtection="1">
      <alignment/>
      <protection/>
    </xf>
    <xf numFmtId="0" fontId="1" fillId="0" borderId="88" xfId="0" applyFont="1" applyBorder="1" applyAlignment="1" applyProtection="1">
      <alignment horizontal="center"/>
      <protection/>
    </xf>
    <xf numFmtId="0" fontId="0" fillId="33" borderId="117" xfId="0" applyFont="1" applyFill="1" applyBorder="1" applyAlignment="1" applyProtection="1">
      <alignment vertical="center"/>
      <protection/>
    </xf>
    <xf numFmtId="0" fontId="0" fillId="33" borderId="91" xfId="0" applyFont="1" applyFill="1" applyBorder="1" applyAlignment="1" applyProtection="1">
      <alignment vertical="center"/>
      <protection/>
    </xf>
    <xf numFmtId="0" fontId="0" fillId="35" borderId="91" xfId="0" applyFont="1" applyFill="1" applyBorder="1" applyAlignment="1" applyProtection="1">
      <alignment vertical="center"/>
      <protection/>
    </xf>
    <xf numFmtId="0" fontId="10" fillId="33" borderId="91" xfId="0" applyFont="1" applyFill="1" applyBorder="1" applyAlignment="1" applyProtection="1">
      <alignment vertical="center"/>
      <protection/>
    </xf>
    <xf numFmtId="0" fontId="0" fillId="33" borderId="118" xfId="0" applyFont="1" applyFill="1" applyBorder="1" applyAlignment="1" applyProtection="1">
      <alignment vertical="center"/>
      <protection/>
    </xf>
    <xf numFmtId="0" fontId="0" fillId="33" borderId="119" xfId="0" applyFont="1" applyFill="1" applyBorder="1" applyAlignment="1" applyProtection="1">
      <alignment vertical="center"/>
      <protection/>
    </xf>
    <xf numFmtId="0" fontId="11" fillId="33" borderId="91" xfId="0" applyFont="1" applyFill="1" applyBorder="1" applyAlignment="1" applyProtection="1">
      <alignment vertical="center"/>
      <protection/>
    </xf>
    <xf numFmtId="0" fontId="12" fillId="33" borderId="91" xfId="0" applyFont="1" applyFill="1" applyBorder="1" applyAlignment="1" applyProtection="1">
      <alignment vertical="center"/>
      <protection/>
    </xf>
    <xf numFmtId="0" fontId="12" fillId="33" borderId="120" xfId="0" applyFont="1" applyFill="1" applyBorder="1" applyAlignment="1" applyProtection="1">
      <alignment vertical="center"/>
      <protection/>
    </xf>
    <xf numFmtId="0" fontId="0" fillId="33" borderId="119" xfId="0" applyFill="1" applyBorder="1" applyAlignment="1" applyProtection="1">
      <alignment vertical="center"/>
      <protection/>
    </xf>
    <xf numFmtId="0" fontId="13" fillId="33" borderId="91" xfId="0" applyFont="1" applyFill="1" applyBorder="1" applyAlignment="1" applyProtection="1">
      <alignment vertical="center"/>
      <protection/>
    </xf>
    <xf numFmtId="0" fontId="4" fillId="33" borderId="120" xfId="0" applyFont="1" applyFill="1" applyBorder="1" applyAlignment="1" applyProtection="1">
      <alignment vertical="center"/>
      <protection/>
    </xf>
    <xf numFmtId="0" fontId="7" fillId="33" borderId="121" xfId="0" applyFont="1" applyFill="1" applyBorder="1" applyAlignment="1" applyProtection="1">
      <alignment vertical="center"/>
      <protection/>
    </xf>
    <xf numFmtId="0" fontId="7" fillId="33" borderId="122" xfId="0" applyFont="1" applyFill="1" applyBorder="1" applyAlignment="1" applyProtection="1">
      <alignment vertical="center"/>
      <protection/>
    </xf>
    <xf numFmtId="0" fontId="0" fillId="35" borderId="122" xfId="0" applyFont="1" applyFill="1" applyBorder="1" applyAlignment="1" applyProtection="1">
      <alignment vertical="center"/>
      <protection/>
    </xf>
    <xf numFmtId="0" fontId="7" fillId="33" borderId="123" xfId="0" applyFont="1" applyFill="1" applyBorder="1" applyAlignment="1" applyProtection="1">
      <alignment vertical="center"/>
      <protection/>
    </xf>
    <xf numFmtId="0" fontId="7" fillId="33" borderId="124" xfId="0" applyFont="1" applyFill="1" applyBorder="1" applyAlignment="1" applyProtection="1">
      <alignment vertical="center"/>
      <protection/>
    </xf>
    <xf numFmtId="0" fontId="7" fillId="33" borderId="125" xfId="0" applyFont="1" applyFill="1" applyBorder="1" applyAlignment="1" applyProtection="1">
      <alignment vertical="center"/>
      <protection/>
    </xf>
    <xf numFmtId="0" fontId="7" fillId="33" borderId="126" xfId="0" applyFont="1" applyFill="1" applyBorder="1" applyAlignment="1" applyProtection="1">
      <alignment vertical="center"/>
      <protection/>
    </xf>
    <xf numFmtId="0" fontId="28" fillId="0" borderId="119" xfId="0" applyFont="1" applyBorder="1" applyAlignment="1" applyProtection="1">
      <alignment/>
      <protection/>
    </xf>
    <xf numFmtId="0" fontId="28" fillId="0" borderId="91" xfId="0" applyFont="1" applyBorder="1" applyAlignment="1" applyProtection="1">
      <alignment/>
      <protection/>
    </xf>
    <xf numFmtId="0" fontId="28" fillId="0" borderId="118" xfId="0" applyFont="1" applyBorder="1" applyAlignment="1" applyProtection="1">
      <alignment/>
      <protection/>
    </xf>
    <xf numFmtId="173" fontId="28" fillId="0" borderId="119" xfId="0" applyNumberFormat="1" applyFont="1" applyBorder="1" applyAlignment="1" applyProtection="1">
      <alignment/>
      <protection/>
    </xf>
    <xf numFmtId="0" fontId="5" fillId="0" borderId="69" xfId="0" applyFont="1" applyFill="1" applyBorder="1" applyAlignment="1" applyProtection="1">
      <alignment horizontal="center"/>
      <protection/>
    </xf>
    <xf numFmtId="0" fontId="5" fillId="0" borderId="69" xfId="0" applyFont="1" applyFill="1" applyBorder="1" applyAlignment="1" applyProtection="1">
      <alignment horizontal="center" vertical="center"/>
      <protection/>
    </xf>
    <xf numFmtId="0" fontId="1" fillId="0" borderId="65" xfId="0" applyFont="1" applyFill="1" applyBorder="1" applyAlignment="1" applyProtection="1">
      <alignment horizontal="center" vertical="center"/>
      <protection/>
    </xf>
    <xf numFmtId="0" fontId="1" fillId="0" borderId="69" xfId="0" applyFont="1" applyFill="1" applyBorder="1" applyAlignment="1" applyProtection="1">
      <alignment horizontal="center" vertical="center"/>
      <protection/>
    </xf>
    <xf numFmtId="170" fontId="0" fillId="0" borderId="66" xfId="0" applyNumberFormat="1" applyFont="1" applyFill="1" applyBorder="1" applyAlignment="1" applyProtection="1">
      <alignment horizontal="left" vertical="center"/>
      <protection/>
    </xf>
    <xf numFmtId="1" fontId="1" fillId="0" borderId="69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left"/>
      <protection/>
    </xf>
    <xf numFmtId="0" fontId="1" fillId="0" borderId="0" xfId="0" applyFont="1" applyFill="1" applyAlignment="1" applyProtection="1">
      <alignment horizontal="left"/>
      <protection/>
    </xf>
    <xf numFmtId="0" fontId="5" fillId="0" borderId="75" xfId="0" applyFont="1" applyFill="1" applyBorder="1" applyAlignment="1" applyProtection="1">
      <alignment horizontal="center" vertical="center"/>
      <protection/>
    </xf>
    <xf numFmtId="0" fontId="1" fillId="0" borderId="86" xfId="0" applyFont="1" applyFill="1" applyBorder="1" applyAlignment="1" applyProtection="1">
      <alignment horizontal="center" vertical="center"/>
      <protection/>
    </xf>
    <xf numFmtId="0" fontId="1" fillId="0" borderId="75" xfId="0" applyFont="1" applyFill="1" applyBorder="1" applyAlignment="1" applyProtection="1">
      <alignment horizontal="center" vertical="center"/>
      <protection/>
    </xf>
    <xf numFmtId="0" fontId="0" fillId="0" borderId="86" xfId="0" applyFont="1" applyFill="1" applyBorder="1" applyAlignment="1" applyProtection="1">
      <alignment horizontal="center" vertical="center"/>
      <protection/>
    </xf>
    <xf numFmtId="170" fontId="0" fillId="0" borderId="96" xfId="0" applyNumberFormat="1" applyFont="1" applyFill="1" applyBorder="1" applyAlignment="1" applyProtection="1">
      <alignment horizontal="left" vertical="center"/>
      <protection/>
    </xf>
    <xf numFmtId="1" fontId="1" fillId="0" borderId="75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ont="1" applyFill="1" applyBorder="1" applyAlignment="1">
      <alignment horizontal="center"/>
    </xf>
    <xf numFmtId="170" fontId="0" fillId="0" borderId="0" xfId="0" applyNumberFormat="1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33" borderId="0" xfId="0" applyFont="1" applyFill="1" applyBorder="1" applyAlignment="1" applyProtection="1">
      <alignment vertical="center"/>
      <protection locked="0"/>
    </xf>
    <xf numFmtId="0" fontId="0" fillId="0" borderId="23" xfId="0" applyBorder="1" applyAlignment="1" applyProtection="1">
      <alignment/>
      <protection locked="0"/>
    </xf>
    <xf numFmtId="0" fontId="0" fillId="35" borderId="23" xfId="0" applyFont="1" applyFill="1" applyBorder="1" applyAlignment="1" applyProtection="1">
      <alignment/>
      <protection locked="0"/>
    </xf>
    <xf numFmtId="0" fontId="0" fillId="0" borderId="29" xfId="0" applyBorder="1" applyAlignment="1" applyProtection="1">
      <alignment/>
      <protection locked="0"/>
    </xf>
    <xf numFmtId="0" fontId="0" fillId="35" borderId="0" xfId="0" applyFont="1" applyFill="1" applyBorder="1" applyAlignment="1" applyProtection="1">
      <alignment/>
      <protection locked="0"/>
    </xf>
    <xf numFmtId="1" fontId="5" fillId="0" borderId="100" xfId="0" applyNumberFormat="1" applyFont="1" applyBorder="1" applyAlignment="1" applyProtection="1">
      <alignment horizontal="left"/>
      <protection locked="0"/>
    </xf>
    <xf numFmtId="0" fontId="0" fillId="0" borderId="100" xfId="0" applyBorder="1" applyAlignment="1" applyProtection="1">
      <alignment/>
      <protection locked="0"/>
    </xf>
    <xf numFmtId="0" fontId="0" fillId="0" borderId="127" xfId="0" applyBorder="1" applyAlignment="1" applyProtection="1">
      <alignment/>
      <protection locked="0"/>
    </xf>
    <xf numFmtId="0" fontId="0" fillId="0" borderId="23" xfId="0" applyFont="1" applyBorder="1" applyAlignment="1" applyProtection="1">
      <alignment horizontal="left"/>
      <protection locked="0"/>
    </xf>
    <xf numFmtId="0" fontId="0" fillId="33" borderId="23" xfId="0" applyFill="1" applyBorder="1" applyAlignment="1" applyProtection="1">
      <alignment/>
      <protection locked="0"/>
    </xf>
    <xf numFmtId="0" fontId="5" fillId="0" borderId="23" xfId="0" applyFont="1" applyBorder="1" applyAlignment="1" applyProtection="1">
      <alignment horizontal="left"/>
      <protection locked="0"/>
    </xf>
    <xf numFmtId="0" fontId="5" fillId="0" borderId="23" xfId="0" applyFont="1" applyBorder="1" applyAlignment="1" applyProtection="1">
      <alignment/>
      <protection locked="0"/>
    </xf>
    <xf numFmtId="0" fontId="5" fillId="0" borderId="24" xfId="0" applyFont="1" applyBorder="1" applyAlignment="1" applyProtection="1">
      <alignment/>
      <protection locked="0"/>
    </xf>
    <xf numFmtId="0" fontId="0" fillId="33" borderId="128" xfId="0" applyFill="1" applyBorder="1" applyAlignment="1" applyProtection="1">
      <alignment/>
      <protection locked="0"/>
    </xf>
    <xf numFmtId="0" fontId="0" fillId="35" borderId="32" xfId="0" applyFont="1" applyFill="1" applyBorder="1" applyAlignment="1" applyProtection="1">
      <alignment/>
      <protection locked="0"/>
    </xf>
    <xf numFmtId="0" fontId="0" fillId="0" borderId="129" xfId="0" applyBorder="1" applyAlignment="1" applyProtection="1">
      <alignment/>
      <protection locked="0"/>
    </xf>
    <xf numFmtId="0" fontId="5" fillId="0" borderId="32" xfId="0" applyFont="1" applyBorder="1" applyAlignment="1" applyProtection="1">
      <alignment/>
      <protection locked="0"/>
    </xf>
    <xf numFmtId="0" fontId="5" fillId="0" borderId="130" xfId="0" applyFont="1" applyBorder="1" applyAlignment="1" applyProtection="1">
      <alignment/>
      <protection locked="0"/>
    </xf>
    <xf numFmtId="0" fontId="28" fillId="0" borderId="73" xfId="0" applyFont="1" applyBorder="1" applyAlignment="1" applyProtection="1">
      <alignment horizontal="center"/>
      <protection locked="0"/>
    </xf>
    <xf numFmtId="166" fontId="0" fillId="0" borderId="55" xfId="0" applyNumberFormat="1" applyBorder="1" applyAlignment="1" applyProtection="1">
      <alignment horizontal="center" vertical="center"/>
      <protection locked="0"/>
    </xf>
    <xf numFmtId="166" fontId="0" fillId="0" borderId="33" xfId="0" applyNumberFormat="1" applyBorder="1" applyAlignment="1" applyProtection="1">
      <alignment horizontal="center"/>
      <protection locked="0"/>
    </xf>
    <xf numFmtId="170" fontId="0" fillId="0" borderId="60" xfId="0" applyNumberFormat="1" applyBorder="1" applyAlignment="1" applyProtection="1">
      <alignment horizontal="center" vertical="center"/>
      <protection locked="0"/>
    </xf>
    <xf numFmtId="170" fontId="0" fillId="0" borderId="59" xfId="0" applyNumberFormat="1" applyBorder="1" applyAlignment="1" applyProtection="1">
      <alignment horizontal="center"/>
      <protection locked="0"/>
    </xf>
    <xf numFmtId="1" fontId="0" fillId="0" borderId="0" xfId="0" applyNumberFormat="1" applyFill="1" applyAlignment="1" applyProtection="1">
      <alignment/>
      <protection/>
    </xf>
    <xf numFmtId="0" fontId="4" fillId="0" borderId="0" xfId="0" applyFont="1" applyFill="1" applyAlignment="1" applyProtection="1">
      <alignment horizontal="center" vertical="center"/>
      <protection/>
    </xf>
    <xf numFmtId="1" fontId="4" fillId="0" borderId="0" xfId="0" applyNumberFormat="1" applyFont="1" applyFill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 vertical="center"/>
      <protection/>
    </xf>
    <xf numFmtId="0" fontId="1" fillId="0" borderId="69" xfId="0" applyFont="1" applyFill="1" applyBorder="1" applyAlignment="1" applyProtection="1">
      <alignment horizontal="center"/>
      <protection/>
    </xf>
    <xf numFmtId="0" fontId="5" fillId="0" borderId="0" xfId="0" applyFont="1" applyFill="1" applyAlignment="1" applyProtection="1">
      <alignment horizontal="center"/>
      <protection/>
    </xf>
    <xf numFmtId="0" fontId="1" fillId="0" borderId="73" xfId="0" applyFont="1" applyFill="1" applyBorder="1" applyAlignment="1" applyProtection="1">
      <alignment horizontal="center"/>
      <protection/>
    </xf>
    <xf numFmtId="0" fontId="1" fillId="0" borderId="75" xfId="0" applyFont="1" applyFill="1" applyBorder="1" applyAlignment="1" applyProtection="1">
      <alignment horizontal="center"/>
      <protection/>
    </xf>
    <xf numFmtId="0" fontId="5" fillId="0" borderId="87" xfId="0" applyFont="1" applyFill="1" applyBorder="1" applyAlignment="1" applyProtection="1">
      <alignment horizontal="center"/>
      <protection/>
    </xf>
    <xf numFmtId="0" fontId="5" fillId="0" borderId="90" xfId="0" applyFont="1" applyFill="1" applyBorder="1" applyAlignment="1" applyProtection="1">
      <alignment horizontal="center"/>
      <protection/>
    </xf>
    <xf numFmtId="0" fontId="1" fillId="0" borderId="0" xfId="0" applyFont="1" applyFill="1" applyAlignment="1" applyProtection="1">
      <alignment horizontal="center" vertical="center"/>
      <protection/>
    </xf>
    <xf numFmtId="1" fontId="1" fillId="0" borderId="0" xfId="0" applyNumberFormat="1" applyFont="1" applyFill="1" applyAlignment="1" applyProtection="1">
      <alignment horizontal="center" vertical="center"/>
      <protection/>
    </xf>
    <xf numFmtId="0" fontId="30" fillId="0" borderId="65" xfId="0" applyFont="1" applyFill="1" applyBorder="1" applyAlignment="1" applyProtection="1">
      <alignment horizontal="left"/>
      <protection/>
    </xf>
    <xf numFmtId="0" fontId="30" fillId="0" borderId="66" xfId="0" applyFont="1" applyFill="1" applyBorder="1" applyAlignment="1" applyProtection="1">
      <alignment horizontal="center"/>
      <protection/>
    </xf>
    <xf numFmtId="20" fontId="1" fillId="0" borderId="0" xfId="0" applyNumberFormat="1" applyFont="1" applyFill="1" applyAlignment="1" applyProtection="1">
      <alignment horizontal="center"/>
      <protection/>
    </xf>
    <xf numFmtId="0" fontId="30" fillId="0" borderId="85" xfId="0" applyFont="1" applyFill="1" applyBorder="1" applyAlignment="1" applyProtection="1">
      <alignment horizontal="left"/>
      <protection/>
    </xf>
    <xf numFmtId="0" fontId="30" fillId="0" borderId="95" xfId="0" applyFont="1" applyFill="1" applyBorder="1" applyAlignment="1" applyProtection="1">
      <alignment horizontal="center"/>
      <protection/>
    </xf>
    <xf numFmtId="0" fontId="30" fillId="0" borderId="86" xfId="0" applyFont="1" applyFill="1" applyBorder="1" applyAlignment="1" applyProtection="1">
      <alignment horizontal="left"/>
      <protection/>
    </xf>
    <xf numFmtId="0" fontId="30" fillId="0" borderId="96" xfId="0" applyFont="1" applyFill="1" applyBorder="1" applyAlignment="1" applyProtection="1">
      <alignment horizontal="center"/>
      <protection/>
    </xf>
    <xf numFmtId="1" fontId="5" fillId="0" borderId="69" xfId="0" applyNumberFormat="1" applyFont="1" applyFill="1" applyBorder="1" applyAlignment="1" applyProtection="1">
      <alignment horizontal="center" vertical="center"/>
      <protection locked="0"/>
    </xf>
    <xf numFmtId="1" fontId="5" fillId="0" borderId="75" xfId="0" applyNumberFormat="1" applyFont="1" applyFill="1" applyBorder="1" applyAlignment="1" applyProtection="1">
      <alignment horizontal="center" vertical="center"/>
      <protection locked="0"/>
    </xf>
    <xf numFmtId="1" fontId="1" fillId="0" borderId="93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/>
    </xf>
    <xf numFmtId="0" fontId="0" fillId="35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 horizontal="center"/>
      <protection/>
    </xf>
    <xf numFmtId="0" fontId="4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center"/>
      <protection/>
    </xf>
    <xf numFmtId="14" fontId="4" fillId="0" borderId="0" xfId="0" applyNumberFormat="1" applyFont="1" applyFill="1" applyAlignment="1" applyProtection="1">
      <alignment/>
      <protection/>
    </xf>
    <xf numFmtId="0" fontId="5" fillId="4" borderId="65" xfId="0" applyFont="1" applyFill="1" applyBorder="1" applyAlignment="1" applyProtection="1">
      <alignment horizontal="center" vertical="center"/>
      <protection locked="0"/>
    </xf>
    <xf numFmtId="0" fontId="5" fillId="4" borderId="86" xfId="0" applyFont="1" applyFill="1" applyBorder="1" applyAlignment="1" applyProtection="1">
      <alignment horizontal="center" vertical="center"/>
      <protection locked="0"/>
    </xf>
    <xf numFmtId="0" fontId="5" fillId="4" borderId="66" xfId="0" applyFont="1" applyFill="1" applyBorder="1" applyAlignment="1" applyProtection="1">
      <alignment horizontal="center" vertical="center"/>
      <protection locked="0"/>
    </xf>
    <xf numFmtId="0" fontId="5" fillId="4" borderId="96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1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24" fillId="0" borderId="0" xfId="0" applyFont="1" applyFill="1" applyAlignment="1">
      <alignment/>
    </xf>
    <xf numFmtId="0" fontId="38" fillId="0" borderId="0" xfId="0" applyFont="1" applyFill="1" applyAlignment="1">
      <alignment/>
    </xf>
    <xf numFmtId="49" fontId="34" fillId="0" borderId="0" xfId="49" applyNumberFormat="1" applyFill="1" applyAlignment="1" applyProtection="1">
      <alignment/>
      <protection/>
    </xf>
    <xf numFmtId="0" fontId="28" fillId="0" borderId="69" xfId="0" applyFont="1" applyBorder="1" applyAlignment="1" applyProtection="1">
      <alignment horizontal="center"/>
      <protection locked="0"/>
    </xf>
    <xf numFmtId="0" fontId="28" fillId="0" borderId="75" xfId="0" applyFont="1" applyBorder="1" applyAlignment="1" applyProtection="1">
      <alignment horizontal="center"/>
      <protection locked="0"/>
    </xf>
    <xf numFmtId="0" fontId="28" fillId="0" borderId="51" xfId="0" applyFont="1" applyBorder="1" applyAlignment="1" applyProtection="1">
      <alignment/>
      <protection/>
    </xf>
    <xf numFmtId="0" fontId="28" fillId="0" borderId="131" xfId="0" applyFont="1" applyBorder="1" applyAlignment="1" applyProtection="1">
      <alignment/>
      <protection/>
    </xf>
    <xf numFmtId="0" fontId="28" fillId="0" borderId="132" xfId="0" applyFont="1" applyBorder="1" applyAlignment="1" applyProtection="1">
      <alignment horizontal="center"/>
      <protection/>
    </xf>
    <xf numFmtId="0" fontId="28" fillId="0" borderId="133" xfId="0" applyFont="1" applyBorder="1" applyAlignment="1" applyProtection="1">
      <alignment horizontal="center"/>
      <protection locked="0"/>
    </xf>
    <xf numFmtId="0" fontId="28" fillId="0" borderId="89" xfId="0" applyFont="1" applyBorder="1" applyAlignment="1" applyProtection="1">
      <alignment horizontal="left"/>
      <protection/>
    </xf>
    <xf numFmtId="0" fontId="0" fillId="0" borderId="132" xfId="0" applyBorder="1" applyAlignment="1" applyProtection="1">
      <alignment/>
      <protection/>
    </xf>
    <xf numFmtId="0" fontId="28" fillId="0" borderId="132" xfId="0" applyFont="1" applyBorder="1" applyAlignment="1" applyProtection="1">
      <alignment/>
      <protection/>
    </xf>
    <xf numFmtId="0" fontId="0" fillId="0" borderId="132" xfId="0" applyBorder="1" applyAlignment="1" applyProtection="1">
      <alignment horizontal="center"/>
      <protection/>
    </xf>
    <xf numFmtId="0" fontId="1" fillId="0" borderId="0" xfId="0" applyFont="1" applyFill="1" applyBorder="1" applyAlignment="1" applyProtection="1">
      <alignment horizontal="center"/>
      <protection/>
    </xf>
    <xf numFmtId="0" fontId="44" fillId="0" borderId="0" xfId="49" applyFont="1" applyAlignment="1" applyProtection="1">
      <alignment/>
      <protection locked="0"/>
    </xf>
    <xf numFmtId="0" fontId="1" fillId="0" borderId="94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91" xfId="0" applyFill="1" applyBorder="1" applyAlignment="1" applyProtection="1">
      <alignment/>
      <protection/>
    </xf>
    <xf numFmtId="1" fontId="0" fillId="0" borderId="91" xfId="0" applyNumberFormat="1" applyFill="1" applyBorder="1" applyAlignment="1" applyProtection="1">
      <alignment horizontal="center"/>
      <protection/>
    </xf>
    <xf numFmtId="0" fontId="28" fillId="0" borderId="134" xfId="0" applyFont="1" applyBorder="1" applyAlignment="1" applyProtection="1">
      <alignment/>
      <protection/>
    </xf>
    <xf numFmtId="173" fontId="28" fillId="0" borderId="134" xfId="0" applyNumberFormat="1" applyFont="1" applyBorder="1" applyAlignment="1" applyProtection="1">
      <alignment/>
      <protection/>
    </xf>
    <xf numFmtId="0" fontId="28" fillId="0" borderId="51" xfId="0" applyFont="1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vertical="center"/>
      <protection/>
    </xf>
    <xf numFmtId="0" fontId="0" fillId="35" borderId="0" xfId="0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0" fillId="0" borderId="10" xfId="0" applyFont="1" applyBorder="1" applyAlignment="1" applyProtection="1">
      <alignment/>
      <protection/>
    </xf>
    <xf numFmtId="0" fontId="0" fillId="0" borderId="10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right"/>
      <protection/>
    </xf>
    <xf numFmtId="0" fontId="5" fillId="0" borderId="93" xfId="0" applyFont="1" applyFill="1" applyBorder="1" applyAlignment="1" applyProtection="1">
      <alignment horizontal="center"/>
      <protection/>
    </xf>
    <xf numFmtId="170" fontId="0" fillId="0" borderId="135" xfId="0" applyNumberFormat="1" applyFont="1" applyFill="1" applyBorder="1" applyAlignment="1" applyProtection="1">
      <alignment horizontal="left" vertical="center"/>
      <protection/>
    </xf>
    <xf numFmtId="1" fontId="0" fillId="0" borderId="136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ont="1" applyFill="1" applyBorder="1" applyAlignment="1" applyProtection="1">
      <alignment horizontal="center" vertical="center"/>
      <protection/>
    </xf>
    <xf numFmtId="1" fontId="0" fillId="0" borderId="135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91" xfId="0" applyFont="1" applyFill="1" applyBorder="1" applyAlignment="1" applyProtection="1">
      <alignment/>
      <protection/>
    </xf>
    <xf numFmtId="0" fontId="5" fillId="0" borderId="75" xfId="0" applyFont="1" applyFill="1" applyBorder="1" applyAlignment="1" applyProtection="1">
      <alignment horizontal="center"/>
      <protection/>
    </xf>
    <xf numFmtId="0" fontId="0" fillId="0" borderId="69" xfId="0" applyFont="1" applyFill="1" applyBorder="1" applyAlignment="1" applyProtection="1">
      <alignment horizontal="center"/>
      <protection/>
    </xf>
    <xf numFmtId="0" fontId="0" fillId="0" borderId="75" xfId="0" applyFont="1" applyFill="1" applyBorder="1" applyAlignment="1" applyProtection="1">
      <alignment horizontal="center"/>
      <protection/>
    </xf>
    <xf numFmtId="0" fontId="0" fillId="0" borderId="87" xfId="0" applyFont="1" applyFill="1" applyBorder="1" applyAlignment="1" applyProtection="1">
      <alignment horizontal="center"/>
      <protection/>
    </xf>
    <xf numFmtId="20" fontId="5" fillId="4" borderId="69" xfId="0" applyNumberFormat="1" applyFont="1" applyFill="1" applyBorder="1" applyAlignment="1" applyProtection="1">
      <alignment horizontal="center"/>
      <protection locked="0"/>
    </xf>
    <xf numFmtId="20" fontId="5" fillId="36" borderId="132" xfId="0" applyNumberFormat="1" applyFont="1" applyFill="1" applyBorder="1" applyAlignment="1" applyProtection="1">
      <alignment horizontal="center"/>
      <protection locked="0"/>
    </xf>
    <xf numFmtId="20" fontId="43" fillId="0" borderId="75" xfId="0" applyNumberFormat="1" applyFont="1" applyFill="1" applyBorder="1" applyAlignment="1" applyProtection="1">
      <alignment horizontal="center"/>
      <protection/>
    </xf>
    <xf numFmtId="1" fontId="5" fillId="0" borderId="69" xfId="0" applyNumberFormat="1" applyFont="1" applyFill="1" applyBorder="1" applyAlignment="1" applyProtection="1">
      <alignment horizontal="center"/>
      <protection locked="0"/>
    </xf>
    <xf numFmtId="0" fontId="0" fillId="0" borderId="31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97" xfId="0" applyFont="1" applyBorder="1" applyAlignment="1">
      <alignment/>
    </xf>
    <xf numFmtId="1" fontId="0" fillId="35" borderId="0" xfId="0" applyNumberFormat="1" applyFill="1" applyAlignment="1">
      <alignment horizontal="center"/>
    </xf>
    <xf numFmtId="0" fontId="0" fillId="0" borderId="22" xfId="0" applyBorder="1" applyAlignment="1" applyProtection="1">
      <alignment/>
      <protection/>
    </xf>
    <xf numFmtId="0" fontId="0" fillId="0" borderId="23" xfId="0" applyBorder="1" applyAlignment="1" applyProtection="1">
      <alignment/>
      <protection/>
    </xf>
    <xf numFmtId="0" fontId="0" fillId="0" borderId="29" xfId="0" applyBorder="1" applyAlignment="1" applyProtection="1">
      <alignment/>
      <protection/>
    </xf>
    <xf numFmtId="0" fontId="0" fillId="0" borderId="25" xfId="0" applyBorder="1" applyAlignment="1" applyProtection="1">
      <alignment/>
      <protection/>
    </xf>
    <xf numFmtId="0" fontId="0" fillId="0" borderId="26" xfId="0" applyBorder="1" applyAlignment="1" applyProtection="1">
      <alignment/>
      <protection/>
    </xf>
    <xf numFmtId="0" fontId="0" fillId="0" borderId="30" xfId="0" applyBorder="1" applyAlignment="1" applyProtection="1">
      <alignment/>
      <protection/>
    </xf>
    <xf numFmtId="0" fontId="0" fillId="0" borderId="93" xfId="0" applyFont="1" applyFill="1" applyBorder="1" applyAlignment="1" applyProtection="1">
      <alignment horizontal="center"/>
      <protection/>
    </xf>
    <xf numFmtId="20" fontId="43" fillId="0" borderId="69" xfId="0" applyNumberFormat="1" applyFont="1" applyFill="1" applyBorder="1" applyAlignment="1" applyProtection="1">
      <alignment horizontal="center"/>
      <protection/>
    </xf>
    <xf numFmtId="20" fontId="0" fillId="0" borderId="0" xfId="0" applyNumberFormat="1" applyFont="1" applyFill="1" applyBorder="1" applyAlignment="1">
      <alignment horizontal="center"/>
    </xf>
    <xf numFmtId="0" fontId="0" fillId="0" borderId="134" xfId="0" applyFont="1" applyFill="1" applyBorder="1" applyAlignment="1" applyProtection="1">
      <alignment horizontal="center" vertical="center"/>
      <protection/>
    </xf>
    <xf numFmtId="0" fontId="1" fillId="0" borderId="51" xfId="0" applyFont="1" applyFill="1" applyBorder="1" applyAlignment="1" applyProtection="1">
      <alignment horizontal="center"/>
      <protection/>
    </xf>
    <xf numFmtId="0" fontId="42" fillId="0" borderId="0" xfId="0" applyFont="1" applyAlignment="1">
      <alignment/>
    </xf>
    <xf numFmtId="20" fontId="5" fillId="4" borderId="93" xfId="0" applyNumberFormat="1" applyFont="1" applyFill="1" applyBorder="1" applyAlignment="1" applyProtection="1">
      <alignment horizontal="center"/>
      <protection locked="0"/>
    </xf>
    <xf numFmtId="0" fontId="28" fillId="39" borderId="14" xfId="0" applyFont="1" applyFill="1" applyBorder="1" applyAlignment="1">
      <alignment horizontal="center"/>
    </xf>
    <xf numFmtId="2" fontId="28" fillId="39" borderId="14" xfId="0" applyNumberFormat="1" applyFont="1" applyFill="1" applyBorder="1" applyAlignment="1">
      <alignment horizontal="center"/>
    </xf>
    <xf numFmtId="0" fontId="28" fillId="39" borderId="18" xfId="0" applyFont="1" applyFill="1" applyBorder="1" applyAlignment="1">
      <alignment horizontal="center"/>
    </xf>
    <xf numFmtId="2" fontId="28" fillId="39" borderId="18" xfId="0" applyNumberFormat="1" applyFont="1" applyFill="1" applyBorder="1" applyAlignment="1">
      <alignment horizontal="center"/>
    </xf>
    <xf numFmtId="1" fontId="5" fillId="39" borderId="11" xfId="0" applyNumberFormat="1" applyFont="1" applyFill="1" applyBorder="1" applyAlignment="1">
      <alignment horizontal="center"/>
    </xf>
    <xf numFmtId="1" fontId="0" fillId="39" borderId="12" xfId="0" applyNumberFormat="1" applyFill="1" applyBorder="1" applyAlignment="1">
      <alignment/>
    </xf>
    <xf numFmtId="1" fontId="5" fillId="39" borderId="12" xfId="0" applyNumberFormat="1" applyFont="1" applyFill="1" applyBorder="1" applyAlignment="1">
      <alignment horizontal="center"/>
    </xf>
    <xf numFmtId="0" fontId="0" fillId="39" borderId="12" xfId="0" applyFill="1" applyBorder="1" applyAlignment="1">
      <alignment/>
    </xf>
    <xf numFmtId="1" fontId="4" fillId="39" borderId="137" xfId="0" applyNumberFormat="1" applyFont="1" applyFill="1" applyBorder="1" applyAlignment="1">
      <alignment horizontal="center" vertical="center"/>
    </xf>
    <xf numFmtId="1" fontId="4" fillId="39" borderId="137" xfId="0" applyNumberFormat="1" applyFont="1" applyFill="1" applyBorder="1" applyAlignment="1">
      <alignment horizontal="center"/>
    </xf>
    <xf numFmtId="1" fontId="5" fillId="39" borderId="137" xfId="0" applyNumberFormat="1" applyFont="1" applyFill="1" applyBorder="1" applyAlignment="1">
      <alignment horizontal="center"/>
    </xf>
    <xf numFmtId="0" fontId="37" fillId="39" borderId="0" xfId="0" applyFont="1" applyFill="1" applyAlignment="1">
      <alignment horizontal="center"/>
    </xf>
    <xf numFmtId="2" fontId="37" fillId="39" borderId="0" xfId="0" applyNumberFormat="1" applyFont="1" applyFill="1" applyAlignment="1">
      <alignment horizontal="center"/>
    </xf>
    <xf numFmtId="0" fontId="0" fillId="39" borderId="0" xfId="0" applyFill="1" applyAlignment="1">
      <alignment/>
    </xf>
    <xf numFmtId="2" fontId="0" fillId="39" borderId="0" xfId="0" applyNumberFormat="1" applyFill="1" applyAlignment="1">
      <alignment/>
    </xf>
    <xf numFmtId="0" fontId="19" fillId="39" borderId="0" xfId="0" applyFont="1" applyFill="1" applyAlignment="1">
      <alignment horizontal="center"/>
    </xf>
    <xf numFmtId="2" fontId="19" fillId="39" borderId="0" xfId="0" applyNumberFormat="1" applyFont="1" applyFill="1" applyAlignment="1">
      <alignment horizontal="center"/>
    </xf>
    <xf numFmtId="14" fontId="4" fillId="39" borderId="0" xfId="0" applyNumberFormat="1" applyFont="1" applyFill="1" applyAlignment="1">
      <alignment horizontal="left" vertical="center"/>
    </xf>
    <xf numFmtId="2" fontId="4" fillId="39" borderId="0" xfId="0" applyNumberFormat="1" applyFont="1" applyFill="1" applyAlignment="1">
      <alignment horizontal="left" vertical="center"/>
    </xf>
    <xf numFmtId="0" fontId="5" fillId="39" borderId="14" xfId="0" applyFont="1" applyFill="1" applyBorder="1" applyAlignment="1">
      <alignment horizontal="center"/>
    </xf>
    <xf numFmtId="2" fontId="5" fillId="39" borderId="14" xfId="0" applyNumberFormat="1" applyFont="1" applyFill="1" applyBorder="1" applyAlignment="1">
      <alignment horizontal="center"/>
    </xf>
    <xf numFmtId="0" fontId="0" fillId="39" borderId="18" xfId="0" applyFill="1" applyBorder="1" applyAlignment="1">
      <alignment/>
    </xf>
    <xf numFmtId="0" fontId="5" fillId="39" borderId="18" xfId="0" applyFont="1" applyFill="1" applyBorder="1" applyAlignment="1">
      <alignment horizontal="center"/>
    </xf>
    <xf numFmtId="2" fontId="5" fillId="39" borderId="18" xfId="0" applyNumberFormat="1" applyFont="1" applyFill="1" applyBorder="1" applyAlignment="1">
      <alignment horizontal="center"/>
    </xf>
    <xf numFmtId="1" fontId="4" fillId="39" borderId="13" xfId="0" applyNumberFormat="1" applyFont="1" applyFill="1" applyBorder="1" applyAlignment="1">
      <alignment horizontal="center" vertical="center"/>
    </xf>
    <xf numFmtId="0" fontId="4" fillId="39" borderId="97" xfId="0" applyFont="1" applyFill="1" applyBorder="1" applyAlignment="1">
      <alignment horizontal="center"/>
    </xf>
    <xf numFmtId="2" fontId="4" fillId="39" borderId="97" xfId="0" applyNumberFormat="1" applyFont="1" applyFill="1" applyBorder="1" applyAlignment="1">
      <alignment horizontal="center"/>
    </xf>
    <xf numFmtId="0" fontId="0" fillId="39" borderId="0" xfId="0" applyFill="1" applyAlignment="1">
      <alignment horizontal="center"/>
    </xf>
    <xf numFmtId="2" fontId="0" fillId="39" borderId="0" xfId="0" applyNumberFormat="1" applyFill="1" applyAlignment="1">
      <alignment horizontal="center"/>
    </xf>
    <xf numFmtId="1" fontId="0" fillId="39" borderId="0" xfId="0" applyNumberFormat="1" applyFill="1" applyAlignment="1">
      <alignment horizontal="center"/>
    </xf>
    <xf numFmtId="0" fontId="97" fillId="0" borderId="0" xfId="0" applyFont="1" applyAlignment="1">
      <alignment vertical="center"/>
    </xf>
    <xf numFmtId="0" fontId="1" fillId="0" borderId="0" xfId="0" applyFont="1" applyAlignment="1">
      <alignment wrapText="1"/>
    </xf>
    <xf numFmtId="0" fontId="46" fillId="0" borderId="0" xfId="55">
      <alignment/>
      <protection/>
    </xf>
    <xf numFmtId="0" fontId="36" fillId="0" borderId="0" xfId="54" applyFont="1">
      <alignment/>
      <protection/>
    </xf>
    <xf numFmtId="0" fontId="46" fillId="0" borderId="0" xfId="54">
      <alignment/>
      <protection/>
    </xf>
    <xf numFmtId="0" fontId="5" fillId="0" borderId="0" xfId="54" applyFont="1">
      <alignment/>
      <protection/>
    </xf>
    <xf numFmtId="0" fontId="47" fillId="0" borderId="0" xfId="55" applyFont="1" applyAlignment="1">
      <alignment/>
      <protection/>
    </xf>
    <xf numFmtId="0" fontId="1" fillId="0" borderId="0" xfId="55" applyFont="1">
      <alignment/>
      <protection/>
    </xf>
    <xf numFmtId="0" fontId="46" fillId="0" borderId="0" xfId="55" applyFill="1" applyBorder="1">
      <alignment/>
      <protection/>
    </xf>
    <xf numFmtId="0" fontId="7" fillId="0" borderId="0" xfId="55" applyFont="1" applyFill="1" applyBorder="1" applyAlignment="1">
      <alignment vertical="top"/>
      <protection/>
    </xf>
    <xf numFmtId="0" fontId="46" fillId="0" borderId="0" xfId="55" applyBorder="1">
      <alignment/>
      <protection/>
    </xf>
    <xf numFmtId="0" fontId="48" fillId="0" borderId="0" xfId="55" applyFont="1">
      <alignment/>
      <protection/>
    </xf>
    <xf numFmtId="0" fontId="49" fillId="0" borderId="0" xfId="55" applyFont="1" applyBorder="1">
      <alignment/>
      <protection/>
    </xf>
    <xf numFmtId="0" fontId="49" fillId="0" borderId="0" xfId="55" applyFont="1">
      <alignment/>
      <protection/>
    </xf>
    <xf numFmtId="0" fontId="29" fillId="0" borderId="0" xfId="0" applyFont="1" applyAlignment="1">
      <alignment horizontal="right"/>
    </xf>
    <xf numFmtId="0" fontId="47" fillId="0" borderId="0" xfId="55" applyFont="1" applyBorder="1" applyAlignment="1">
      <alignment/>
      <protection/>
    </xf>
    <xf numFmtId="0" fontId="5" fillId="0" borderId="0" xfId="55" applyFont="1" applyBorder="1" applyAlignment="1">
      <alignment/>
      <protection/>
    </xf>
    <xf numFmtId="0" fontId="5" fillId="0" borderId="0" xfId="55" applyFont="1" applyAlignment="1">
      <alignment horizontal="left"/>
      <protection/>
    </xf>
    <xf numFmtId="0" fontId="5" fillId="0" borderId="0" xfId="55" applyFont="1">
      <alignment/>
      <protection/>
    </xf>
    <xf numFmtId="0" fontId="5" fillId="0" borderId="0" xfId="55" applyFont="1" applyBorder="1">
      <alignment/>
      <protection/>
    </xf>
    <xf numFmtId="0" fontId="5" fillId="0" borderId="0" xfId="56" applyFont="1">
      <alignment/>
      <protection/>
    </xf>
    <xf numFmtId="0" fontId="29" fillId="0" borderId="0" xfId="55" applyFont="1" applyBorder="1" applyAlignment="1">
      <alignment/>
      <protection/>
    </xf>
    <xf numFmtId="0" fontId="29" fillId="0" borderId="0" xfId="55" applyFont="1" applyBorder="1">
      <alignment/>
      <protection/>
    </xf>
    <xf numFmtId="0" fontId="29" fillId="0" borderId="0" xfId="55" applyFont="1">
      <alignment/>
      <protection/>
    </xf>
    <xf numFmtId="0" fontId="29" fillId="0" borderId="0" xfId="55" applyFont="1" applyAlignment="1">
      <alignment horizontal="center"/>
      <protection/>
    </xf>
    <xf numFmtId="0" fontId="0" fillId="0" borderId="0" xfId="55" applyFont="1" applyAlignment="1">
      <alignment/>
      <protection/>
    </xf>
    <xf numFmtId="0" fontId="47" fillId="0" borderId="0" xfId="55" applyFont="1">
      <alignment/>
      <protection/>
    </xf>
    <xf numFmtId="0" fontId="46" fillId="0" borderId="0" xfId="55" applyAlignment="1">
      <alignment horizontal="centerContinuous"/>
      <protection/>
    </xf>
    <xf numFmtId="14" fontId="46" fillId="0" borderId="0" xfId="55" applyNumberFormat="1" applyAlignment="1">
      <alignment horizontal="centerContinuous"/>
      <protection/>
    </xf>
    <xf numFmtId="0" fontId="46" fillId="0" borderId="0" xfId="55" applyFont="1">
      <alignment/>
      <protection/>
    </xf>
    <xf numFmtId="0" fontId="0" fillId="0" borderId="0" xfId="55" applyFont="1">
      <alignment/>
      <protection/>
    </xf>
    <xf numFmtId="0" fontId="29" fillId="0" borderId="0" xfId="0" applyFont="1" applyAlignment="1">
      <alignment/>
    </xf>
    <xf numFmtId="0" fontId="50" fillId="0" borderId="0" xfId="55" applyFont="1">
      <alignment/>
      <protection/>
    </xf>
    <xf numFmtId="0" fontId="46" fillId="0" borderId="0" xfId="55" applyFont="1" applyAlignment="1">
      <alignment/>
      <protection/>
    </xf>
    <xf numFmtId="0" fontId="51" fillId="0" borderId="0" xfId="55" applyFont="1" applyAlignment="1">
      <alignment/>
      <protection/>
    </xf>
    <xf numFmtId="0" fontId="52" fillId="0" borderId="0" xfId="55" applyFont="1" applyAlignment="1">
      <alignment horizontal="centerContinuous"/>
      <protection/>
    </xf>
    <xf numFmtId="0" fontId="5" fillId="0" borderId="0" xfId="55" applyFont="1" applyAlignment="1">
      <alignment/>
      <protection/>
    </xf>
    <xf numFmtId="0" fontId="29" fillId="0" borderId="0" xfId="55" applyFont="1" applyAlignment="1">
      <alignment/>
      <protection/>
    </xf>
    <xf numFmtId="0" fontId="24" fillId="0" borderId="0" xfId="57" applyFont="1">
      <alignment/>
      <protection/>
    </xf>
    <xf numFmtId="0" fontId="4" fillId="0" borderId="0" xfId="55" applyFont="1" applyAlignment="1">
      <alignment/>
      <protection/>
    </xf>
    <xf numFmtId="0" fontId="21" fillId="0" borderId="128" xfId="55" applyFont="1" applyFill="1" applyBorder="1" applyAlignment="1">
      <alignment horizontal="centerContinuous"/>
      <protection/>
    </xf>
    <xf numFmtId="0" fontId="53" fillId="0" borderId="23" xfId="55" applyFont="1" applyFill="1" applyBorder="1" applyAlignment="1">
      <alignment horizontal="centerContinuous"/>
      <protection/>
    </xf>
    <xf numFmtId="0" fontId="46" fillId="0" borderId="23" xfId="55" applyBorder="1" applyAlignment="1">
      <alignment horizontal="centerContinuous"/>
      <protection/>
    </xf>
    <xf numFmtId="0" fontId="53" fillId="0" borderId="29" xfId="55" applyFont="1" applyFill="1" applyBorder="1" applyAlignment="1">
      <alignment horizontal="centerContinuous"/>
      <protection/>
    </xf>
    <xf numFmtId="0" fontId="29" fillId="0" borderId="0" xfId="57" applyFont="1">
      <alignment/>
      <protection/>
    </xf>
    <xf numFmtId="49" fontId="29" fillId="0" borderId="0" xfId="55" applyNumberFormat="1" applyFont="1">
      <alignment/>
      <protection/>
    </xf>
    <xf numFmtId="20" fontId="29" fillId="0" borderId="0" xfId="55" applyNumberFormat="1" applyFont="1">
      <alignment/>
      <protection/>
    </xf>
    <xf numFmtId="0" fontId="29" fillId="0" borderId="0" xfId="55" applyFont="1" applyFill="1">
      <alignment/>
      <protection/>
    </xf>
    <xf numFmtId="0" fontId="5" fillId="0" borderId="0" xfId="55" applyFont="1" applyFill="1" applyAlignment="1">
      <alignment/>
      <protection/>
    </xf>
    <xf numFmtId="0" fontId="46" fillId="0" borderId="0" xfId="55" applyFill="1">
      <alignment/>
      <protection/>
    </xf>
    <xf numFmtId="0" fontId="5" fillId="0" borderId="0" xfId="55" applyFont="1" applyFill="1">
      <alignment/>
      <protection/>
    </xf>
    <xf numFmtId="0" fontId="8" fillId="0" borderId="0" xfId="55" applyFont="1" applyFill="1">
      <alignment/>
      <protection/>
    </xf>
    <xf numFmtId="0" fontId="54" fillId="0" borderId="0" xfId="55" applyFont="1" applyFill="1">
      <alignment/>
      <protection/>
    </xf>
    <xf numFmtId="0" fontId="55" fillId="0" borderId="0" xfId="55" applyFont="1" applyAlignment="1">
      <alignment horizontal="right"/>
      <protection/>
    </xf>
    <xf numFmtId="0" fontId="29" fillId="0" borderId="0" xfId="55" applyFont="1" applyAlignment="1">
      <alignment horizontal="centerContinuous"/>
      <protection/>
    </xf>
    <xf numFmtId="0" fontId="29" fillId="0" borderId="0" xfId="55" applyFont="1" applyBorder="1" applyAlignment="1">
      <alignment horizontal="centerContinuous"/>
      <protection/>
    </xf>
    <xf numFmtId="0" fontId="29" fillId="0" borderId="0" xfId="55" applyFont="1" applyFill="1" applyBorder="1" applyAlignment="1">
      <alignment horizontal="centerContinuous"/>
      <protection/>
    </xf>
    <xf numFmtId="0" fontId="3" fillId="0" borderId="0" xfId="55" applyFont="1" applyFill="1" applyBorder="1" applyAlignment="1">
      <alignment horizontal="centerContinuous"/>
      <protection/>
    </xf>
    <xf numFmtId="0" fontId="56" fillId="0" borderId="0" xfId="55" applyFont="1">
      <alignment/>
      <protection/>
    </xf>
    <xf numFmtId="0" fontId="47" fillId="0" borderId="0" xfId="0" applyFont="1" applyAlignment="1">
      <alignment/>
    </xf>
    <xf numFmtId="0" fontId="57" fillId="0" borderId="0" xfId="55" applyFont="1">
      <alignment/>
      <protection/>
    </xf>
    <xf numFmtId="0" fontId="29" fillId="33" borderId="0" xfId="55" applyFont="1" applyFill="1">
      <alignment/>
      <protection/>
    </xf>
    <xf numFmtId="0" fontId="23" fillId="0" borderId="0" xfId="55" applyFont="1">
      <alignment/>
      <protection/>
    </xf>
    <xf numFmtId="0" fontId="23" fillId="0" borderId="0" xfId="55" applyFont="1" applyAlignment="1">
      <alignment horizontal="centerContinuous"/>
      <protection/>
    </xf>
    <xf numFmtId="0" fontId="23" fillId="0" borderId="0" xfId="55" applyFont="1" applyAlignment="1">
      <alignment horizontal="left"/>
      <protection/>
    </xf>
    <xf numFmtId="0" fontId="23" fillId="0" borderId="0" xfId="55" applyFont="1" applyAlignment="1">
      <alignment horizontal="right"/>
      <protection/>
    </xf>
    <xf numFmtId="0" fontId="4" fillId="0" borderId="0" xfId="55" applyFont="1">
      <alignment/>
      <protection/>
    </xf>
    <xf numFmtId="0" fontId="58" fillId="0" borderId="0" xfId="55" applyFont="1">
      <alignment/>
      <protection/>
    </xf>
    <xf numFmtId="0" fontId="58" fillId="0" borderId="0" xfId="55" applyFont="1" applyAlignment="1">
      <alignment/>
      <protection/>
    </xf>
    <xf numFmtId="0" fontId="23" fillId="0" borderId="0" xfId="55" applyFont="1" applyAlignment="1">
      <alignment/>
      <protection/>
    </xf>
    <xf numFmtId="0" fontId="48" fillId="0" borderId="0" xfId="55" applyFont="1" applyBorder="1" applyAlignment="1">
      <alignment horizontal="center" wrapText="1"/>
      <protection/>
    </xf>
    <xf numFmtId="0" fontId="48" fillId="0" borderId="0" xfId="55" applyFont="1" applyBorder="1" applyAlignment="1">
      <alignment horizontal="center"/>
      <protection/>
    </xf>
    <xf numFmtId="14" fontId="29" fillId="0" borderId="0" xfId="55" applyNumberFormat="1" applyFont="1" applyAlignment="1">
      <alignment horizontal="left"/>
      <protection/>
    </xf>
    <xf numFmtId="0" fontId="4" fillId="0" borderId="0" xfId="55" applyFont="1" applyAlignment="1">
      <alignment horizontal="center"/>
      <protection/>
    </xf>
    <xf numFmtId="0" fontId="37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26" fillId="0" borderId="138" xfId="0" applyFont="1" applyBorder="1" applyAlignment="1" applyProtection="1">
      <alignment horizontal="left" vertical="center"/>
      <protection/>
    </xf>
    <xf numFmtId="0" fontId="26" fillId="0" borderId="139" xfId="0" applyFont="1" applyBorder="1" applyAlignment="1" applyProtection="1">
      <alignment horizontal="left" vertical="center"/>
      <protection/>
    </xf>
    <xf numFmtId="0" fontId="26" fillId="0" borderId="140" xfId="0" applyFont="1" applyBorder="1" applyAlignment="1" applyProtection="1">
      <alignment horizontal="left" vertical="center"/>
      <protection/>
    </xf>
    <xf numFmtId="0" fontId="26" fillId="4" borderId="141" xfId="0" applyFont="1" applyFill="1" applyBorder="1" applyAlignment="1" applyProtection="1">
      <alignment horizontal="center"/>
      <protection locked="0"/>
    </xf>
    <xf numFmtId="0" fontId="26" fillId="4" borderId="32" xfId="0" applyFont="1" applyFill="1" applyBorder="1" applyAlignment="1" applyProtection="1">
      <alignment horizontal="center"/>
      <protection locked="0"/>
    </xf>
    <xf numFmtId="0" fontId="26" fillId="4" borderId="130" xfId="0" applyFont="1" applyFill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right"/>
      <protection/>
    </xf>
    <xf numFmtId="0" fontId="26" fillId="0" borderId="11" xfId="0" applyFont="1" applyBorder="1" applyAlignment="1" applyProtection="1">
      <alignment horizontal="left" vertical="center"/>
      <protection/>
    </xf>
    <xf numFmtId="0" fontId="26" fillId="0" borderId="12" xfId="0" applyFont="1" applyBorder="1" applyAlignment="1" applyProtection="1">
      <alignment horizontal="left" vertical="center"/>
      <protection/>
    </xf>
    <xf numFmtId="0" fontId="26" fillId="0" borderId="137" xfId="0" applyFont="1" applyBorder="1" applyAlignment="1" applyProtection="1">
      <alignment horizontal="left" vertical="center"/>
      <protection/>
    </xf>
    <xf numFmtId="0" fontId="16" fillId="0" borderId="0" xfId="0" applyFont="1" applyAlignment="1" applyProtection="1">
      <alignment horizontal="center"/>
      <protection/>
    </xf>
    <xf numFmtId="0" fontId="22" fillId="0" borderId="0" xfId="0" applyFont="1" applyAlignment="1" applyProtection="1">
      <alignment horizontal="center"/>
      <protection/>
    </xf>
    <xf numFmtId="0" fontId="18" fillId="0" borderId="0" xfId="0" applyFont="1" applyBorder="1" applyAlignment="1" applyProtection="1">
      <alignment horizontal="center"/>
      <protection/>
    </xf>
    <xf numFmtId="0" fontId="22" fillId="0" borderId="0" xfId="0" applyFont="1" applyBorder="1" applyAlignment="1" applyProtection="1">
      <alignment horizontal="center"/>
      <protection/>
    </xf>
    <xf numFmtId="0" fontId="26" fillId="0" borderId="98" xfId="0" applyFont="1" applyFill="1" applyBorder="1" applyAlignment="1" applyProtection="1">
      <alignment horizontal="center"/>
      <protection/>
    </xf>
    <xf numFmtId="0" fontId="26" fillId="0" borderId="92" xfId="0" applyFont="1" applyFill="1" applyBorder="1" applyAlignment="1" applyProtection="1">
      <alignment horizontal="center"/>
      <protection/>
    </xf>
    <xf numFmtId="0" fontId="26" fillId="0" borderId="99" xfId="0" applyFont="1" applyFill="1" applyBorder="1" applyAlignment="1" applyProtection="1">
      <alignment horizontal="center"/>
      <protection/>
    </xf>
    <xf numFmtId="0" fontId="26" fillId="4" borderId="19" xfId="0" applyFont="1" applyFill="1" applyBorder="1" applyAlignment="1" applyProtection="1">
      <alignment horizontal="center"/>
      <protection locked="0"/>
    </xf>
    <xf numFmtId="0" fontId="26" fillId="4" borderId="20" xfId="0" applyFont="1" applyFill="1" applyBorder="1" applyAlignment="1" applyProtection="1">
      <alignment horizontal="center"/>
      <protection locked="0"/>
    </xf>
    <xf numFmtId="0" fontId="26" fillId="4" borderId="21" xfId="0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/>
    </xf>
    <xf numFmtId="0" fontId="19" fillId="4" borderId="0" xfId="0" applyFont="1" applyFill="1" applyAlignment="1" applyProtection="1">
      <alignment horizontal="center"/>
      <protection locked="0"/>
    </xf>
    <xf numFmtId="0" fontId="37" fillId="0" borderId="0" xfId="0" applyFont="1" applyFill="1" applyAlignment="1" applyProtection="1">
      <alignment horizontal="center"/>
      <protection/>
    </xf>
    <xf numFmtId="0" fontId="4" fillId="4" borderId="0" xfId="0" applyFont="1" applyFill="1" applyAlignment="1" applyProtection="1">
      <alignment horizontal="center"/>
      <protection locked="0"/>
    </xf>
    <xf numFmtId="14" fontId="4" fillId="0" borderId="0" xfId="0" applyNumberFormat="1" applyFont="1" applyFill="1" applyAlignment="1" applyProtection="1">
      <alignment horizontal="left"/>
      <protection/>
    </xf>
    <xf numFmtId="0" fontId="4" fillId="0" borderId="0" xfId="0" applyFont="1" applyAlignment="1" applyProtection="1">
      <alignment horizontal="right" vertical="center"/>
      <protection/>
    </xf>
    <xf numFmtId="1" fontId="4" fillId="0" borderId="0" xfId="0" applyNumberFormat="1" applyFont="1" applyFill="1" applyAlignment="1" applyProtection="1">
      <alignment horizontal="left" vertical="center" wrapText="1"/>
      <protection/>
    </xf>
    <xf numFmtId="0" fontId="19" fillId="0" borderId="0" xfId="0" applyFont="1" applyFill="1" applyAlignment="1" applyProtection="1">
      <alignment horizontal="center"/>
      <protection/>
    </xf>
    <xf numFmtId="0" fontId="4" fillId="0" borderId="0" xfId="0" applyFont="1" applyFill="1" applyAlignment="1" applyProtection="1">
      <alignment horizontal="right" vertical="center"/>
      <protection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Fill="1" applyAlignment="1" applyProtection="1">
      <alignment horizontal="center"/>
      <protection/>
    </xf>
    <xf numFmtId="0" fontId="4" fillId="0" borderId="0" xfId="0" applyFont="1" applyFill="1" applyAlignment="1" applyProtection="1">
      <alignment horizontal="right"/>
      <protection/>
    </xf>
    <xf numFmtId="1" fontId="1" fillId="0" borderId="142" xfId="0" applyNumberFormat="1" applyFont="1" applyFill="1" applyBorder="1" applyAlignment="1" applyProtection="1">
      <alignment horizontal="center" vertical="center"/>
      <protection/>
    </xf>
    <xf numFmtId="1" fontId="1" fillId="0" borderId="94" xfId="0" applyNumberFormat="1" applyFont="1" applyFill="1" applyBorder="1" applyAlignment="1" applyProtection="1">
      <alignment horizontal="center" vertical="center"/>
      <protection/>
    </xf>
    <xf numFmtId="1" fontId="1" fillId="0" borderId="143" xfId="0" applyNumberFormat="1" applyFont="1" applyFill="1" applyBorder="1" applyAlignment="1" applyProtection="1">
      <alignment horizontal="center" vertical="center"/>
      <protection/>
    </xf>
    <xf numFmtId="1" fontId="1" fillId="0" borderId="134" xfId="0" applyNumberFormat="1" applyFont="1" applyFill="1" applyBorder="1" applyAlignment="1" applyProtection="1">
      <alignment horizontal="center" vertical="center"/>
      <protection/>
    </xf>
    <xf numFmtId="1" fontId="1" fillId="0" borderId="51" xfId="0" applyNumberFormat="1" applyFont="1" applyFill="1" applyBorder="1" applyAlignment="1" applyProtection="1">
      <alignment horizontal="center" vertical="center"/>
      <protection/>
    </xf>
    <xf numFmtId="1" fontId="1" fillId="0" borderId="131" xfId="0" applyNumberFormat="1" applyFont="1" applyFill="1" applyBorder="1" applyAlignment="1" applyProtection="1">
      <alignment horizontal="center" vertical="center"/>
      <protection/>
    </xf>
    <xf numFmtId="1" fontId="1" fillId="0" borderId="87" xfId="0" applyNumberFormat="1" applyFont="1" applyFill="1" applyBorder="1" applyAlignment="1" applyProtection="1">
      <alignment horizontal="center" vertical="center"/>
      <protection/>
    </xf>
    <xf numFmtId="1" fontId="1" fillId="0" borderId="90" xfId="0" applyNumberFormat="1" applyFont="1" applyFill="1" applyBorder="1" applyAlignment="1" applyProtection="1">
      <alignment horizontal="center" vertical="center"/>
      <protection/>
    </xf>
    <xf numFmtId="0" fontId="5" fillId="0" borderId="94" xfId="0" applyFont="1" applyFill="1" applyBorder="1" applyAlignment="1" applyProtection="1">
      <alignment horizontal="center" vertical="center"/>
      <protection/>
    </xf>
    <xf numFmtId="0" fontId="5" fillId="0" borderId="143" xfId="0" applyFont="1" applyFill="1" applyBorder="1" applyAlignment="1" applyProtection="1">
      <alignment horizontal="center" vertical="center"/>
      <protection/>
    </xf>
    <xf numFmtId="0" fontId="5" fillId="0" borderId="51" xfId="0" applyFont="1" applyFill="1" applyBorder="1" applyAlignment="1" applyProtection="1">
      <alignment horizontal="center" vertical="center"/>
      <protection/>
    </xf>
    <xf numFmtId="0" fontId="5" fillId="0" borderId="131" xfId="0" applyFont="1" applyFill="1" applyBorder="1" applyAlignment="1" applyProtection="1">
      <alignment horizontal="center" vertical="center"/>
      <protection/>
    </xf>
    <xf numFmtId="0" fontId="1" fillId="0" borderId="75" xfId="0" applyFont="1" applyFill="1" applyBorder="1" applyAlignment="1" applyProtection="1">
      <alignment horizontal="center" vertical="center"/>
      <protection locked="0"/>
    </xf>
    <xf numFmtId="0" fontId="5" fillId="0" borderId="136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0" borderId="135" xfId="0" applyFont="1" applyFill="1" applyBorder="1" applyAlignment="1" applyProtection="1">
      <alignment horizontal="center" vertical="center"/>
      <protection/>
    </xf>
    <xf numFmtId="0" fontId="1" fillId="0" borderId="69" xfId="0" applyFont="1" applyFill="1" applyBorder="1" applyAlignment="1" applyProtection="1">
      <alignment horizontal="center" vertical="center"/>
      <protection locked="0"/>
    </xf>
    <xf numFmtId="0" fontId="1" fillId="0" borderId="66" xfId="0" applyFont="1" applyFill="1" applyBorder="1" applyAlignment="1" applyProtection="1">
      <alignment horizontal="center" vertical="center"/>
      <protection/>
    </xf>
    <xf numFmtId="0" fontId="1" fillId="0" borderId="69" xfId="0" applyFont="1" applyFill="1" applyBorder="1" applyAlignment="1" applyProtection="1">
      <alignment horizontal="center" vertical="center"/>
      <protection/>
    </xf>
    <xf numFmtId="0" fontId="5" fillId="0" borderId="119" xfId="0" applyFont="1" applyFill="1" applyBorder="1" applyAlignment="1" applyProtection="1">
      <alignment horizontal="center"/>
      <protection/>
    </xf>
    <xf numFmtId="0" fontId="5" fillId="0" borderId="91" xfId="0" applyFont="1" applyFill="1" applyBorder="1" applyAlignment="1" applyProtection="1">
      <alignment horizontal="center"/>
      <protection/>
    </xf>
    <xf numFmtId="0" fontId="5" fillId="0" borderId="118" xfId="0" applyFont="1" applyFill="1" applyBorder="1" applyAlignment="1" applyProtection="1">
      <alignment horizontal="center"/>
      <protection/>
    </xf>
    <xf numFmtId="0" fontId="5" fillId="0" borderId="87" xfId="0" applyFont="1" applyFill="1" applyBorder="1" applyAlignment="1" applyProtection="1">
      <alignment horizontal="center" vertical="center"/>
      <protection/>
    </xf>
    <xf numFmtId="0" fontId="5" fillId="0" borderId="90" xfId="0" applyFont="1" applyFill="1" applyBorder="1" applyAlignment="1" applyProtection="1">
      <alignment horizontal="center" vertical="center"/>
      <protection/>
    </xf>
    <xf numFmtId="1" fontId="5" fillId="0" borderId="87" xfId="0" applyNumberFormat="1" applyFont="1" applyFill="1" applyBorder="1" applyAlignment="1" applyProtection="1">
      <alignment horizontal="center" vertical="center"/>
      <protection/>
    </xf>
    <xf numFmtId="1" fontId="5" fillId="0" borderId="90" xfId="0" applyNumberFormat="1" applyFont="1" applyFill="1" applyBorder="1" applyAlignment="1" applyProtection="1">
      <alignment horizontal="center" vertical="center"/>
      <protection/>
    </xf>
    <xf numFmtId="0" fontId="5" fillId="0" borderId="136" xfId="0" applyFont="1" applyFill="1" applyBorder="1" applyAlignment="1" applyProtection="1">
      <alignment horizontal="center"/>
      <protection/>
    </xf>
    <xf numFmtId="0" fontId="5" fillId="0" borderId="0" xfId="0" applyFont="1" applyFill="1" applyAlignment="1" applyProtection="1">
      <alignment horizontal="center"/>
      <protection/>
    </xf>
    <xf numFmtId="0" fontId="5" fillId="0" borderId="135" xfId="0" applyFont="1" applyFill="1" applyBorder="1" applyAlignment="1" applyProtection="1">
      <alignment horizontal="center"/>
      <protection/>
    </xf>
    <xf numFmtId="0" fontId="5" fillId="0" borderId="142" xfId="0" applyFont="1" applyFill="1" applyBorder="1" applyAlignment="1" applyProtection="1">
      <alignment horizontal="center" vertical="center"/>
      <protection/>
    </xf>
    <xf numFmtId="0" fontId="5" fillId="0" borderId="134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1" fillId="0" borderId="136" xfId="0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 applyProtection="1">
      <alignment horizontal="center"/>
      <protection/>
    </xf>
    <xf numFmtId="0" fontId="1" fillId="0" borderId="135" xfId="0" applyFont="1" applyFill="1" applyBorder="1" applyAlignment="1" applyProtection="1">
      <alignment horizontal="center"/>
      <protection/>
    </xf>
    <xf numFmtId="0" fontId="1" fillId="0" borderId="96" xfId="0" applyFont="1" applyFill="1" applyBorder="1" applyAlignment="1" applyProtection="1">
      <alignment horizontal="center" vertical="center"/>
      <protection/>
    </xf>
    <xf numFmtId="0" fontId="1" fillId="0" borderId="75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5" fillId="0" borderId="144" xfId="0" applyFont="1" applyFill="1" applyBorder="1" applyAlignment="1" applyProtection="1">
      <alignment horizontal="center"/>
      <protection/>
    </xf>
    <xf numFmtId="0" fontId="5" fillId="0" borderId="145" xfId="0" applyFont="1" applyFill="1" applyBorder="1" applyAlignment="1" applyProtection="1">
      <alignment horizontal="center"/>
      <protection/>
    </xf>
    <xf numFmtId="0" fontId="5" fillId="0" borderId="146" xfId="0" applyFont="1" applyFill="1" applyBorder="1" applyAlignment="1" applyProtection="1">
      <alignment horizontal="center"/>
      <protection/>
    </xf>
    <xf numFmtId="0" fontId="37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horizontal="left"/>
      <protection/>
    </xf>
    <xf numFmtId="0" fontId="19" fillId="0" borderId="0" xfId="0" applyFont="1" applyFill="1" applyAlignment="1" applyProtection="1">
      <alignment horizontal="center" vertical="center"/>
      <protection/>
    </xf>
    <xf numFmtId="170" fontId="28" fillId="0" borderId="0" xfId="0" applyNumberFormat="1" applyFont="1" applyFill="1" applyAlignment="1" applyProtection="1">
      <alignment horizontal="left" vertical="center"/>
      <protection/>
    </xf>
    <xf numFmtId="0" fontId="5" fillId="0" borderId="0" xfId="0" applyFont="1" applyFill="1" applyBorder="1" applyAlignment="1">
      <alignment horizontal="center"/>
    </xf>
    <xf numFmtId="0" fontId="0" fillId="0" borderId="19" xfId="0" applyBorder="1" applyAlignment="1" applyProtection="1">
      <alignment horizontal="left"/>
      <protection/>
    </xf>
    <xf numFmtId="0" fontId="0" fillId="0" borderId="20" xfId="0" applyBorder="1" applyAlignment="1" applyProtection="1">
      <alignment horizontal="left"/>
      <protection/>
    </xf>
    <xf numFmtId="0" fontId="0" fillId="0" borderId="21" xfId="0" applyBorder="1" applyAlignment="1" applyProtection="1">
      <alignment horizontal="left"/>
      <protection/>
    </xf>
    <xf numFmtId="0" fontId="31" fillId="0" borderId="147" xfId="0" applyFont="1" applyBorder="1" applyAlignment="1" applyProtection="1">
      <alignment horizontal="center" textRotation="90"/>
      <protection/>
    </xf>
    <xf numFmtId="0" fontId="31" fillId="0" borderId="49" xfId="0" applyFont="1" applyBorder="1" applyAlignment="1" applyProtection="1">
      <alignment horizontal="center" textRotation="90"/>
      <protection/>
    </xf>
    <xf numFmtId="0" fontId="0" fillId="0" borderId="141" xfId="0" applyBorder="1" applyAlignment="1" applyProtection="1">
      <alignment horizontal="left"/>
      <protection/>
    </xf>
    <xf numFmtId="0" fontId="0" fillId="0" borderId="32" xfId="0" applyBorder="1" applyAlignment="1" applyProtection="1">
      <alignment horizontal="left"/>
      <protection/>
    </xf>
    <xf numFmtId="0" fontId="0" fillId="0" borderId="130" xfId="0" applyBorder="1" applyAlignment="1" applyProtection="1">
      <alignment horizontal="left"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center" vertical="center"/>
      <protection/>
    </xf>
    <xf numFmtId="0" fontId="5" fillId="0" borderId="31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5" fillId="0" borderId="97" xfId="0" applyFont="1" applyBorder="1" applyAlignment="1" applyProtection="1">
      <alignment horizontal="center" vertical="center"/>
      <protection/>
    </xf>
    <xf numFmtId="0" fontId="4" fillId="0" borderId="98" xfId="0" applyFont="1" applyBorder="1" applyAlignment="1" applyProtection="1">
      <alignment horizontal="center" vertical="center"/>
      <protection/>
    </xf>
    <xf numFmtId="0" fontId="4" fillId="0" borderId="92" xfId="0" applyFont="1" applyBorder="1" applyAlignment="1" applyProtection="1">
      <alignment horizontal="center" vertical="center"/>
      <protection/>
    </xf>
    <xf numFmtId="0" fontId="4" fillId="0" borderId="99" xfId="0" applyFont="1" applyBorder="1" applyAlignment="1" applyProtection="1">
      <alignment horizontal="center" vertical="center"/>
      <protection/>
    </xf>
    <xf numFmtId="0" fontId="0" fillId="0" borderId="22" xfId="0" applyBorder="1" applyAlignment="1" applyProtection="1">
      <alignment horizontal="left"/>
      <protection/>
    </xf>
    <xf numFmtId="0" fontId="0" fillId="0" borderId="23" xfId="0" applyBorder="1" applyAlignment="1" applyProtection="1">
      <alignment horizontal="left"/>
      <protection/>
    </xf>
    <xf numFmtId="0" fontId="0" fillId="0" borderId="24" xfId="0" applyBorder="1" applyAlignment="1" applyProtection="1">
      <alignment horizontal="left"/>
      <protection/>
    </xf>
    <xf numFmtId="0" fontId="3" fillId="0" borderId="31" xfId="0" applyFont="1" applyBorder="1" applyAlignment="1" applyProtection="1">
      <alignment horizontal="center"/>
      <protection/>
    </xf>
    <xf numFmtId="0" fontId="3" fillId="0" borderId="13" xfId="0" applyFont="1" applyBorder="1" applyAlignment="1" applyProtection="1">
      <alignment horizontal="center"/>
      <protection/>
    </xf>
    <xf numFmtId="0" fontId="1" fillId="0" borderId="82" xfId="0" applyFont="1" applyFill="1" applyBorder="1" applyAlignment="1" applyProtection="1">
      <alignment horizontal="center" vertical="center"/>
      <protection/>
    </xf>
    <xf numFmtId="0" fontId="1" fillId="0" borderId="83" xfId="0" applyFont="1" applyFill="1" applyBorder="1" applyAlignment="1" applyProtection="1">
      <alignment horizontal="center" vertical="center"/>
      <protection/>
    </xf>
    <xf numFmtId="0" fontId="1" fillId="0" borderId="84" xfId="0" applyFont="1" applyFill="1" applyBorder="1" applyAlignment="1" applyProtection="1">
      <alignment horizontal="center" vertical="center"/>
      <protection/>
    </xf>
    <xf numFmtId="0" fontId="0" fillId="0" borderId="25" xfId="0" applyBorder="1" applyAlignment="1" applyProtection="1">
      <alignment horizontal="left"/>
      <protection/>
    </xf>
    <xf numFmtId="0" fontId="0" fillId="0" borderId="26" xfId="0" applyBorder="1" applyAlignment="1" applyProtection="1">
      <alignment horizontal="left"/>
      <protection/>
    </xf>
    <xf numFmtId="0" fontId="0" fillId="0" borderId="27" xfId="0" applyBorder="1" applyAlignment="1" applyProtection="1">
      <alignment horizontal="left"/>
      <protection/>
    </xf>
    <xf numFmtId="0" fontId="1" fillId="0" borderId="148" xfId="0" applyFont="1" applyBorder="1" applyAlignment="1" applyProtection="1">
      <alignment horizontal="center" vertical="center"/>
      <protection locked="0"/>
    </xf>
    <xf numFmtId="0" fontId="1" fillId="0" borderId="53" xfId="0" applyFont="1" applyBorder="1" applyAlignment="1" applyProtection="1">
      <alignment horizontal="center" vertical="center"/>
      <protection locked="0"/>
    </xf>
    <xf numFmtId="0" fontId="4" fillId="0" borderId="26" xfId="0" applyFont="1" applyBorder="1" applyAlignment="1" applyProtection="1">
      <alignment horizontal="center"/>
      <protection locked="0"/>
    </xf>
    <xf numFmtId="0" fontId="4" fillId="0" borderId="115" xfId="0" applyFont="1" applyBorder="1" applyAlignment="1" applyProtection="1">
      <alignment horizontal="center"/>
      <protection locked="0"/>
    </xf>
    <xf numFmtId="0" fontId="1" fillId="33" borderId="87" xfId="0" applyFont="1" applyFill="1" applyBorder="1" applyAlignment="1" applyProtection="1">
      <alignment horizontal="center" vertical="center" textRotation="90"/>
      <protection locked="0"/>
    </xf>
    <xf numFmtId="0" fontId="1" fillId="33" borderId="93" xfId="0" applyFont="1" applyFill="1" applyBorder="1" applyAlignment="1" applyProtection="1">
      <alignment horizontal="center" vertical="center" textRotation="90"/>
      <protection locked="0"/>
    </xf>
    <xf numFmtId="0" fontId="1" fillId="0" borderId="65" xfId="0" applyFont="1" applyBorder="1" applyAlignment="1" applyProtection="1">
      <alignment horizontal="center" vertical="center"/>
      <protection/>
    </xf>
    <xf numFmtId="0" fontId="1" fillId="0" borderId="54" xfId="0" applyFont="1" applyBorder="1" applyAlignment="1" applyProtection="1">
      <alignment horizontal="center" vertical="center"/>
      <protection/>
    </xf>
    <xf numFmtId="0" fontId="1" fillId="0" borderId="149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 textRotation="90"/>
      <protection/>
    </xf>
    <xf numFmtId="0" fontId="0" fillId="0" borderId="0" xfId="0" applyFont="1" applyBorder="1" applyAlignment="1" applyProtection="1">
      <alignment vertical="center" textRotation="90"/>
      <protection/>
    </xf>
    <xf numFmtId="0" fontId="5" fillId="0" borderId="45" xfId="0" applyFont="1" applyBorder="1" applyAlignment="1" applyProtection="1">
      <alignment horizontal="left"/>
      <protection/>
    </xf>
    <xf numFmtId="0" fontId="5" fillId="0" borderId="150" xfId="0" applyFont="1" applyBorder="1" applyAlignment="1" applyProtection="1">
      <alignment horizontal="left"/>
      <protection/>
    </xf>
    <xf numFmtId="0" fontId="45" fillId="0" borderId="0" xfId="0" applyFont="1" applyAlignment="1" applyProtection="1">
      <alignment vertical="center" textRotation="90"/>
      <protection/>
    </xf>
    <xf numFmtId="0" fontId="45" fillId="0" borderId="0" xfId="0" applyFont="1" applyBorder="1" applyAlignment="1" applyProtection="1">
      <alignment vertical="center" textRotation="90"/>
      <protection/>
    </xf>
    <xf numFmtId="171" fontId="5" fillId="0" borderId="151" xfId="0" applyNumberFormat="1" applyFont="1" applyBorder="1" applyAlignment="1" applyProtection="1">
      <alignment horizontal="center"/>
      <protection/>
    </xf>
    <xf numFmtId="171" fontId="5" fillId="0" borderId="100" xfId="0" applyNumberFormat="1" applyFont="1" applyBorder="1" applyAlignment="1" applyProtection="1">
      <alignment horizontal="center"/>
      <protection/>
    </xf>
    <xf numFmtId="0" fontId="5" fillId="0" borderId="151" xfId="0" applyFont="1" applyBorder="1" applyAlignment="1" applyProtection="1">
      <alignment horizontal="center"/>
      <protection/>
    </xf>
    <xf numFmtId="0" fontId="5" fillId="0" borderId="100" xfId="0" applyFont="1" applyBorder="1" applyAlignment="1" applyProtection="1">
      <alignment horizontal="center"/>
      <protection/>
    </xf>
    <xf numFmtId="0" fontId="5" fillId="0" borderId="127" xfId="0" applyFont="1" applyBorder="1" applyAlignment="1" applyProtection="1">
      <alignment horizontal="center"/>
      <protection/>
    </xf>
    <xf numFmtId="0" fontId="5" fillId="0" borderId="39" xfId="0" applyFont="1" applyBorder="1" applyAlignment="1" applyProtection="1">
      <alignment horizontal="left"/>
      <protection/>
    </xf>
    <xf numFmtId="0" fontId="5" fillId="0" borderId="23" xfId="0" applyNumberFormat="1" applyFont="1" applyBorder="1" applyAlignment="1" applyProtection="1">
      <alignment horizontal="center"/>
      <protection/>
    </xf>
    <xf numFmtId="166" fontId="5" fillId="0" borderId="128" xfId="0" applyNumberFormat="1" applyFont="1" applyBorder="1" applyAlignment="1" applyProtection="1">
      <alignment horizontal="center"/>
      <protection/>
    </xf>
    <xf numFmtId="166" fontId="5" fillId="0" borderId="23" xfId="0" applyNumberFormat="1" applyFont="1" applyBorder="1" applyAlignment="1" applyProtection="1">
      <alignment horizontal="center"/>
      <protection/>
    </xf>
    <xf numFmtId="20" fontId="5" fillId="0" borderId="23" xfId="0" applyNumberFormat="1" applyFont="1" applyBorder="1" applyAlignment="1" applyProtection="1">
      <alignment horizontal="center"/>
      <protection locked="0"/>
    </xf>
    <xf numFmtId="20" fontId="5" fillId="0" borderId="24" xfId="0" applyNumberFormat="1" applyFont="1" applyBorder="1" applyAlignment="1" applyProtection="1">
      <alignment horizontal="center"/>
      <protection locked="0"/>
    </xf>
    <xf numFmtId="0" fontId="5" fillId="0" borderId="128" xfId="0" applyNumberFormat="1" applyFont="1" applyBorder="1" applyAlignment="1" applyProtection="1">
      <alignment horizontal="center"/>
      <protection/>
    </xf>
    <xf numFmtId="0" fontId="9" fillId="0" borderId="15" xfId="0" applyFont="1" applyBorder="1" applyAlignment="1" applyProtection="1">
      <alignment horizontal="left"/>
      <protection/>
    </xf>
    <xf numFmtId="0" fontId="9" fillId="0" borderId="16" xfId="0" applyFont="1" applyBorder="1" applyAlignment="1" applyProtection="1">
      <alignment horizontal="left"/>
      <protection/>
    </xf>
    <xf numFmtId="0" fontId="9" fillId="0" borderId="14" xfId="0" applyFont="1" applyBorder="1" applyAlignment="1" applyProtection="1">
      <alignment horizontal="left"/>
      <protection/>
    </xf>
    <xf numFmtId="0" fontId="3" fillId="0" borderId="97" xfId="0" applyFont="1" applyBorder="1" applyAlignment="1" applyProtection="1">
      <alignment horizontal="center"/>
      <protection/>
    </xf>
    <xf numFmtId="0" fontId="5" fillId="0" borderId="152" xfId="0" applyFont="1" applyBorder="1" applyAlignment="1" applyProtection="1">
      <alignment horizontal="left"/>
      <protection/>
    </xf>
    <xf numFmtId="0" fontId="5" fillId="0" borderId="137" xfId="0" applyFont="1" applyBorder="1" applyAlignment="1" applyProtection="1">
      <alignment horizontal="left"/>
      <protection/>
    </xf>
    <xf numFmtId="0" fontId="5" fillId="0" borderId="63" xfId="0" applyNumberFormat="1" applyFont="1" applyBorder="1" applyAlignment="1" applyProtection="1">
      <alignment horizontal="center"/>
      <protection/>
    </xf>
    <xf numFmtId="0" fontId="5" fillId="0" borderId="32" xfId="0" applyNumberFormat="1" applyFont="1" applyBorder="1" applyAlignment="1" applyProtection="1">
      <alignment horizontal="center"/>
      <protection/>
    </xf>
    <xf numFmtId="0" fontId="40" fillId="33" borderId="148" xfId="0" applyFont="1" applyFill="1" applyBorder="1" applyAlignment="1" applyProtection="1">
      <alignment horizontal="center" vertical="center"/>
      <protection locked="0"/>
    </xf>
    <xf numFmtId="0" fontId="40" fillId="33" borderId="53" xfId="0" applyFont="1" applyFill="1" applyBorder="1" applyAlignment="1" applyProtection="1">
      <alignment horizontal="center" vertical="center"/>
      <protection locked="0"/>
    </xf>
    <xf numFmtId="0" fontId="40" fillId="33" borderId="16" xfId="0" applyFont="1" applyFill="1" applyBorder="1" applyAlignment="1" applyProtection="1">
      <alignment horizontal="center" vertical="center"/>
      <protection locked="0"/>
    </xf>
    <xf numFmtId="0" fontId="40" fillId="33" borderId="153" xfId="0" applyFont="1" applyFill="1" applyBorder="1" applyAlignment="1" applyProtection="1">
      <alignment horizontal="center" vertical="center"/>
      <protection locked="0"/>
    </xf>
    <xf numFmtId="0" fontId="1" fillId="0" borderId="26" xfId="0" applyFont="1" applyBorder="1" applyAlignment="1" applyProtection="1">
      <alignment horizontal="right" vertical="center"/>
      <protection/>
    </xf>
    <xf numFmtId="0" fontId="1" fillId="0" borderId="27" xfId="0" applyFont="1" applyBorder="1" applyAlignment="1" applyProtection="1">
      <alignment horizontal="right" vertical="center"/>
      <protection/>
    </xf>
    <xf numFmtId="0" fontId="1" fillId="0" borderId="66" xfId="0" applyFont="1" applyBorder="1" applyAlignment="1" applyProtection="1">
      <alignment horizontal="center" vertical="center"/>
      <protection/>
    </xf>
    <xf numFmtId="0" fontId="4" fillId="0" borderId="57" xfId="0" applyFont="1" applyBorder="1" applyAlignment="1" applyProtection="1">
      <alignment horizontal="center"/>
      <protection locked="0"/>
    </xf>
    <xf numFmtId="0" fontId="4" fillId="0" borderId="96" xfId="0" applyFont="1" applyBorder="1" applyAlignment="1" applyProtection="1">
      <alignment horizontal="center"/>
      <protection locked="0"/>
    </xf>
    <xf numFmtId="0" fontId="4" fillId="0" borderId="86" xfId="0" applyFont="1" applyBorder="1" applyAlignment="1" applyProtection="1">
      <alignment horizontal="center"/>
      <protection locked="0"/>
    </xf>
    <xf numFmtId="0" fontId="4" fillId="0" borderId="154" xfId="0" applyFont="1" applyBorder="1" applyAlignment="1" applyProtection="1">
      <alignment horizontal="center"/>
      <protection locked="0"/>
    </xf>
    <xf numFmtId="20" fontId="4" fillId="0" borderId="155" xfId="0" applyNumberFormat="1" applyFont="1" applyBorder="1" applyAlignment="1" applyProtection="1">
      <alignment horizontal="center"/>
      <protection locked="0"/>
    </xf>
    <xf numFmtId="0" fontId="4" fillId="0" borderId="155" xfId="0" applyFont="1" applyBorder="1" applyAlignment="1" applyProtection="1">
      <alignment horizontal="center"/>
      <protection locked="0"/>
    </xf>
    <xf numFmtId="0" fontId="2" fillId="0" borderId="142" xfId="0" applyFont="1" applyBorder="1" applyAlignment="1" applyProtection="1">
      <alignment horizontal="center" vertical="center"/>
      <protection locked="0"/>
    </xf>
    <xf numFmtId="0" fontId="2" fillId="0" borderId="94" xfId="0" applyFont="1" applyBorder="1" applyAlignment="1" applyProtection="1">
      <alignment horizontal="center" vertical="center"/>
      <protection locked="0"/>
    </xf>
    <xf numFmtId="0" fontId="2" fillId="0" borderId="143" xfId="0" applyFont="1" applyBorder="1" applyAlignment="1" applyProtection="1">
      <alignment horizontal="center" vertical="center"/>
      <protection locked="0"/>
    </xf>
    <xf numFmtId="0" fontId="2" fillId="0" borderId="156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57" xfId="0" applyFont="1" applyBorder="1" applyAlignment="1" applyProtection="1">
      <alignment horizontal="center" vertical="center"/>
      <protection locked="0"/>
    </xf>
    <xf numFmtId="0" fontId="4" fillId="0" borderId="87" xfId="0" applyFont="1" applyBorder="1" applyAlignment="1" applyProtection="1">
      <alignment horizontal="center" vertical="center"/>
      <protection/>
    </xf>
    <xf numFmtId="0" fontId="4" fillId="0" borderId="158" xfId="0" applyFont="1" applyBorder="1" applyAlignment="1" applyProtection="1">
      <alignment horizontal="center" vertical="center"/>
      <protection/>
    </xf>
    <xf numFmtId="0" fontId="1" fillId="0" borderId="86" xfId="0" applyFont="1" applyBorder="1" applyAlignment="1" applyProtection="1">
      <alignment horizontal="center" vertical="center"/>
      <protection/>
    </xf>
    <xf numFmtId="0" fontId="1" fillId="0" borderId="57" xfId="0" applyFont="1" applyBorder="1" applyAlignment="1" applyProtection="1">
      <alignment horizontal="center" vertical="center"/>
      <protection/>
    </xf>
    <xf numFmtId="0" fontId="1" fillId="0" borderId="96" xfId="0" applyFont="1" applyBorder="1" applyAlignment="1" applyProtection="1">
      <alignment horizontal="center" vertical="center"/>
      <protection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7" xfId="0" applyFont="1" applyBorder="1" applyAlignment="1">
      <alignment horizontal="center" vertical="center" wrapText="1"/>
    </xf>
    <xf numFmtId="0" fontId="28" fillId="0" borderId="19" xfId="0" applyFont="1" applyBorder="1" applyAlignment="1">
      <alignment horizontal="center"/>
    </xf>
    <xf numFmtId="0" fontId="28" fillId="0" borderId="20" xfId="0" applyFont="1" applyBorder="1" applyAlignment="1">
      <alignment horizontal="center"/>
    </xf>
    <xf numFmtId="0" fontId="28" fillId="0" borderId="21" xfId="0" applyFont="1" applyBorder="1" applyAlignment="1">
      <alignment horizontal="center"/>
    </xf>
    <xf numFmtId="0" fontId="28" fillId="0" borderId="22" xfId="0" applyFont="1" applyBorder="1" applyAlignment="1">
      <alignment horizontal="center"/>
    </xf>
    <xf numFmtId="0" fontId="28" fillId="0" borderId="23" xfId="0" applyFont="1" applyBorder="1" applyAlignment="1">
      <alignment horizontal="center"/>
    </xf>
    <xf numFmtId="0" fontId="28" fillId="0" borderId="24" xfId="0" applyFont="1" applyBorder="1" applyAlignment="1">
      <alignment horizontal="center"/>
    </xf>
    <xf numFmtId="0" fontId="15" fillId="0" borderId="11" xfId="0" applyFont="1" applyBorder="1" applyAlignment="1" applyProtection="1">
      <alignment horizontal="center" vertical="center"/>
      <protection locked="0"/>
    </xf>
    <xf numFmtId="0" fontId="15" fillId="0" borderId="12" xfId="0" applyFont="1" applyBorder="1" applyAlignment="1" applyProtection="1">
      <alignment horizontal="center" vertical="center"/>
      <protection locked="0"/>
    </xf>
    <xf numFmtId="0" fontId="15" fillId="0" borderId="137" xfId="0" applyFont="1" applyBorder="1" applyAlignment="1" applyProtection="1">
      <alignment horizontal="center" vertical="center"/>
      <protection locked="0"/>
    </xf>
    <xf numFmtId="0" fontId="0" fillId="37" borderId="44" xfId="0" applyFont="1" applyFill="1" applyBorder="1" applyAlignment="1">
      <alignment horizontal="center"/>
    </xf>
    <xf numFmtId="0" fontId="0" fillId="37" borderId="45" xfId="0" applyFont="1" applyFill="1" applyBorder="1" applyAlignment="1">
      <alignment horizontal="center"/>
    </xf>
    <xf numFmtId="0" fontId="0" fillId="37" borderId="10" xfId="0" applyFont="1" applyFill="1" applyBorder="1" applyAlignment="1">
      <alignment horizontal="center"/>
    </xf>
    <xf numFmtId="0" fontId="0" fillId="37" borderId="39" xfId="0" applyFont="1" applyFill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28" fillId="0" borderId="31" xfId="0" applyFont="1" applyBorder="1" applyAlignment="1">
      <alignment horizontal="center"/>
    </xf>
    <xf numFmtId="0" fontId="28" fillId="0" borderId="13" xfId="0" applyFont="1" applyBorder="1" applyAlignment="1">
      <alignment horizontal="center"/>
    </xf>
    <xf numFmtId="0" fontId="28" fillId="0" borderId="97" xfId="0" applyFont="1" applyBorder="1" applyAlignment="1">
      <alignment horizontal="center"/>
    </xf>
    <xf numFmtId="0" fontId="0" fillId="37" borderId="46" xfId="0" applyFont="1" applyFill="1" applyBorder="1" applyAlignment="1">
      <alignment horizontal="center"/>
    </xf>
    <xf numFmtId="0" fontId="0" fillId="37" borderId="47" xfId="0" applyFont="1" applyFill="1" applyBorder="1" applyAlignment="1">
      <alignment horizontal="center"/>
    </xf>
    <xf numFmtId="0" fontId="0" fillId="37" borderId="34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4" fontId="4" fillId="0" borderId="0" xfId="0" applyNumberFormat="1" applyFont="1" applyAlignment="1">
      <alignment horizontal="right" vertical="center"/>
    </xf>
    <xf numFmtId="14" fontId="4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0" fillId="37" borderId="48" xfId="0" applyFont="1" applyFill="1" applyBorder="1" applyAlignment="1">
      <alignment horizontal="center"/>
    </xf>
    <xf numFmtId="0" fontId="0" fillId="40" borderId="15" xfId="0" applyFont="1" applyFill="1" applyBorder="1" applyAlignment="1">
      <alignment horizontal="center"/>
    </xf>
    <xf numFmtId="0" fontId="0" fillId="40" borderId="16" xfId="0" applyFont="1" applyFill="1" applyBorder="1" applyAlignment="1">
      <alignment horizontal="center"/>
    </xf>
    <xf numFmtId="0" fontId="0" fillId="40" borderId="14" xfId="0" applyFont="1" applyFill="1" applyBorder="1" applyAlignment="1">
      <alignment horizontal="center"/>
    </xf>
    <xf numFmtId="0" fontId="0" fillId="40" borderId="17" xfId="0" applyFont="1" applyFill="1" applyBorder="1" applyAlignment="1">
      <alignment horizontal="center"/>
    </xf>
    <xf numFmtId="0" fontId="0" fillId="40" borderId="0" xfId="0" applyFont="1" applyFill="1" applyBorder="1" applyAlignment="1">
      <alignment horizontal="center"/>
    </xf>
    <xf numFmtId="0" fontId="0" fillId="40" borderId="18" xfId="0" applyFont="1" applyFill="1" applyBorder="1" applyAlignment="1">
      <alignment horizontal="center"/>
    </xf>
    <xf numFmtId="0" fontId="0" fillId="40" borderId="31" xfId="0" applyFont="1" applyFill="1" applyBorder="1" applyAlignment="1">
      <alignment horizontal="center"/>
    </xf>
    <xf numFmtId="0" fontId="0" fillId="40" borderId="13" xfId="0" applyFont="1" applyFill="1" applyBorder="1" applyAlignment="1">
      <alignment horizontal="center"/>
    </xf>
    <xf numFmtId="0" fontId="0" fillId="40" borderId="97" xfId="0" applyFont="1" applyFill="1" applyBorder="1" applyAlignment="1">
      <alignment horizontal="center"/>
    </xf>
    <xf numFmtId="0" fontId="0" fillId="37" borderId="38" xfId="0" applyFont="1" applyFill="1" applyBorder="1" applyAlignment="1">
      <alignment horizontal="center"/>
    </xf>
    <xf numFmtId="0" fontId="19" fillId="0" borderId="13" xfId="0" applyFont="1" applyBorder="1" applyAlignment="1">
      <alignment horizontal="center"/>
    </xf>
    <xf numFmtId="44" fontId="19" fillId="0" borderId="13" xfId="64" applyFont="1" applyBorder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19" fillId="0" borderId="0" xfId="0" applyFont="1" applyAlignment="1">
      <alignment horizontal="center"/>
    </xf>
    <xf numFmtId="44" fontId="1" fillId="0" borderId="15" xfId="64" applyFont="1" applyBorder="1" applyAlignment="1">
      <alignment horizontal="center" vertical="center" wrapText="1"/>
    </xf>
    <xf numFmtId="44" fontId="1" fillId="0" borderId="16" xfId="64" applyFont="1" applyBorder="1" applyAlignment="1">
      <alignment horizontal="center" vertical="center" wrapText="1"/>
    </xf>
    <xf numFmtId="44" fontId="1" fillId="0" borderId="14" xfId="64" applyFont="1" applyBorder="1" applyAlignment="1">
      <alignment horizontal="center" vertical="center" wrapText="1"/>
    </xf>
    <xf numFmtId="44" fontId="1" fillId="0" borderId="17" xfId="64" applyFont="1" applyBorder="1" applyAlignment="1">
      <alignment horizontal="center" vertical="center" wrapText="1"/>
    </xf>
    <xf numFmtId="44" fontId="1" fillId="0" borderId="0" xfId="64" applyFont="1" applyBorder="1" applyAlignment="1">
      <alignment horizontal="center" vertical="center" wrapText="1"/>
    </xf>
    <xf numFmtId="44" fontId="1" fillId="0" borderId="18" xfId="64" applyFont="1" applyBorder="1" applyAlignment="1">
      <alignment horizontal="center" vertical="center" wrapText="1"/>
    </xf>
    <xf numFmtId="0" fontId="37" fillId="0" borderId="0" xfId="0" applyFont="1" applyAlignment="1" applyProtection="1">
      <alignment horizontal="center"/>
      <protection/>
    </xf>
    <xf numFmtId="0" fontId="19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0" fontId="28" fillId="0" borderId="85" xfId="0" applyFont="1" applyBorder="1" applyAlignment="1" applyProtection="1">
      <alignment horizontal="left"/>
      <protection locked="0"/>
    </xf>
    <xf numFmtId="0" fontId="28" fillId="0" borderId="23" xfId="0" applyFont="1" applyBorder="1" applyAlignment="1" applyProtection="1">
      <alignment horizontal="left"/>
      <protection locked="0"/>
    </xf>
    <xf numFmtId="0" fontId="28" fillId="0" borderId="95" xfId="0" applyFont="1" applyBorder="1" applyAlignment="1" applyProtection="1">
      <alignment horizontal="left"/>
      <protection locked="0"/>
    </xf>
    <xf numFmtId="170" fontId="28" fillId="0" borderId="85" xfId="0" applyNumberFormat="1" applyFont="1" applyBorder="1" applyAlignment="1" applyProtection="1">
      <alignment horizontal="center"/>
      <protection locked="0"/>
    </xf>
    <xf numFmtId="170" fontId="28" fillId="0" borderId="95" xfId="0" applyNumberFormat="1" applyFont="1" applyBorder="1" applyAlignment="1" applyProtection="1">
      <alignment horizontal="center"/>
      <protection locked="0"/>
    </xf>
    <xf numFmtId="1" fontId="28" fillId="0" borderId="85" xfId="0" applyNumberFormat="1" applyFont="1" applyBorder="1" applyAlignment="1" applyProtection="1">
      <alignment horizontal="center"/>
      <protection locked="0"/>
    </xf>
    <xf numFmtId="1" fontId="28" fillId="0" borderId="23" xfId="0" applyNumberFormat="1" applyFont="1" applyBorder="1" applyAlignment="1" applyProtection="1">
      <alignment horizontal="center"/>
      <protection locked="0"/>
    </xf>
    <xf numFmtId="1" fontId="28" fillId="0" borderId="95" xfId="0" applyNumberFormat="1" applyFont="1" applyBorder="1" applyAlignment="1" applyProtection="1">
      <alignment horizontal="center"/>
      <protection locked="0"/>
    </xf>
    <xf numFmtId="49" fontId="28" fillId="0" borderId="85" xfId="0" applyNumberFormat="1" applyFont="1" applyBorder="1" applyAlignment="1" applyProtection="1">
      <alignment horizontal="center"/>
      <protection locked="0"/>
    </xf>
    <xf numFmtId="49" fontId="28" fillId="0" borderId="95" xfId="0" applyNumberFormat="1" applyFont="1" applyBorder="1" applyAlignment="1" applyProtection="1">
      <alignment horizontal="center"/>
      <protection locked="0"/>
    </xf>
    <xf numFmtId="0" fontId="2" fillId="35" borderId="0" xfId="0" applyFont="1" applyFill="1" applyAlignment="1" applyProtection="1">
      <alignment horizontal="center"/>
      <protection/>
    </xf>
    <xf numFmtId="0" fontId="28" fillId="0" borderId="119" xfId="0" applyFont="1" applyBorder="1" applyAlignment="1" applyProtection="1">
      <alignment horizontal="center"/>
      <protection/>
    </xf>
    <xf numFmtId="0" fontId="28" fillId="0" borderId="91" xfId="0" applyFont="1" applyBorder="1" applyAlignment="1" applyProtection="1">
      <alignment horizontal="center"/>
      <protection/>
    </xf>
    <xf numFmtId="0" fontId="28" fillId="0" borderId="118" xfId="0" applyFont="1" applyBorder="1" applyAlignment="1" applyProtection="1">
      <alignment horizontal="center"/>
      <protection/>
    </xf>
    <xf numFmtId="0" fontId="28" fillId="0" borderId="132" xfId="0" applyFont="1" applyBorder="1" applyAlignment="1" applyProtection="1">
      <alignment horizontal="center"/>
      <protection/>
    </xf>
    <xf numFmtId="0" fontId="28" fillId="0" borderId="65" xfId="0" applyFont="1" applyBorder="1" applyAlignment="1" applyProtection="1">
      <alignment horizontal="center"/>
      <protection locked="0"/>
    </xf>
    <xf numFmtId="0" fontId="28" fillId="0" borderId="66" xfId="0" applyFont="1" applyBorder="1" applyAlignment="1" applyProtection="1">
      <alignment horizontal="center"/>
      <protection locked="0"/>
    </xf>
    <xf numFmtId="0" fontId="28" fillId="0" borderId="85" xfId="0" applyFont="1" applyBorder="1" applyAlignment="1" applyProtection="1">
      <alignment horizontal="center"/>
      <protection locked="0"/>
    </xf>
    <xf numFmtId="0" fontId="28" fillId="0" borderId="95" xfId="0" applyFont="1" applyBorder="1" applyAlignment="1" applyProtection="1">
      <alignment horizontal="center"/>
      <protection locked="0"/>
    </xf>
    <xf numFmtId="0" fontId="28" fillId="0" borderId="86" xfId="0" applyFont="1" applyBorder="1" applyAlignment="1" applyProtection="1">
      <alignment horizontal="left"/>
      <protection locked="0"/>
    </xf>
    <xf numFmtId="0" fontId="28" fillId="0" borderId="57" xfId="0" applyFont="1" applyBorder="1" applyAlignment="1" applyProtection="1">
      <alignment horizontal="left"/>
      <protection locked="0"/>
    </xf>
    <xf numFmtId="0" fontId="28" fillId="0" borderId="96" xfId="0" applyFont="1" applyBorder="1" applyAlignment="1" applyProtection="1">
      <alignment horizontal="left"/>
      <protection locked="0"/>
    </xf>
    <xf numFmtId="170" fontId="28" fillId="0" borderId="86" xfId="0" applyNumberFormat="1" applyFont="1" applyBorder="1" applyAlignment="1" applyProtection="1">
      <alignment horizontal="center"/>
      <protection locked="0"/>
    </xf>
    <xf numFmtId="170" fontId="28" fillId="0" borderId="96" xfId="0" applyNumberFormat="1" applyFont="1" applyBorder="1" applyAlignment="1" applyProtection="1">
      <alignment horizontal="center"/>
      <protection locked="0"/>
    </xf>
    <xf numFmtId="1" fontId="28" fillId="0" borderId="86" xfId="0" applyNumberFormat="1" applyFont="1" applyBorder="1" applyAlignment="1" applyProtection="1">
      <alignment horizontal="center"/>
      <protection locked="0"/>
    </xf>
    <xf numFmtId="1" fontId="28" fillId="0" borderId="57" xfId="0" applyNumberFormat="1" applyFont="1" applyBorder="1" applyAlignment="1" applyProtection="1">
      <alignment horizontal="center"/>
      <protection locked="0"/>
    </xf>
    <xf numFmtId="1" fontId="28" fillId="0" borderId="96" xfId="0" applyNumberFormat="1" applyFont="1" applyBorder="1" applyAlignment="1" applyProtection="1">
      <alignment horizontal="center"/>
      <protection locked="0"/>
    </xf>
    <xf numFmtId="49" fontId="28" fillId="0" borderId="86" xfId="0" applyNumberFormat="1" applyFont="1" applyBorder="1" applyAlignment="1" applyProtection="1">
      <alignment horizontal="center"/>
      <protection locked="0"/>
    </xf>
    <xf numFmtId="49" fontId="28" fillId="0" borderId="96" xfId="0" applyNumberFormat="1" applyFont="1" applyBorder="1" applyAlignment="1" applyProtection="1">
      <alignment horizontal="center"/>
      <protection locked="0"/>
    </xf>
    <xf numFmtId="0" fontId="28" fillId="0" borderId="86" xfId="0" applyFont="1" applyBorder="1" applyAlignment="1" applyProtection="1">
      <alignment horizontal="center"/>
      <protection locked="0"/>
    </xf>
    <xf numFmtId="0" fontId="28" fillId="0" borderId="96" xfId="0" applyFont="1" applyBorder="1" applyAlignment="1" applyProtection="1">
      <alignment horizontal="center"/>
      <protection locked="0"/>
    </xf>
    <xf numFmtId="0" fontId="28" fillId="0" borderId="133" xfId="0" applyFont="1" applyBorder="1" applyAlignment="1" applyProtection="1">
      <alignment horizontal="center"/>
      <protection locked="0"/>
    </xf>
    <xf numFmtId="0" fontId="28" fillId="0" borderId="159" xfId="0" applyFont="1" applyBorder="1" applyAlignment="1" applyProtection="1">
      <alignment horizontal="center"/>
      <protection locked="0"/>
    </xf>
    <xf numFmtId="1" fontId="28" fillId="0" borderId="86" xfId="0" applyNumberFormat="1" applyFont="1" applyFill="1" applyBorder="1" applyAlignment="1" applyProtection="1">
      <alignment horizontal="center"/>
      <protection locked="0"/>
    </xf>
    <xf numFmtId="1" fontId="28" fillId="0" borderId="57" xfId="0" applyNumberFormat="1" applyFont="1" applyFill="1" applyBorder="1" applyAlignment="1" applyProtection="1">
      <alignment horizontal="center"/>
      <protection locked="0"/>
    </xf>
    <xf numFmtId="1" fontId="28" fillId="0" borderId="96" xfId="0" applyNumberFormat="1" applyFont="1" applyFill="1" applyBorder="1" applyAlignment="1" applyProtection="1">
      <alignment horizontal="center"/>
      <protection locked="0"/>
    </xf>
    <xf numFmtId="49" fontId="28" fillId="0" borderId="86" xfId="0" applyNumberFormat="1" applyFont="1" applyFill="1" applyBorder="1" applyAlignment="1" applyProtection="1">
      <alignment horizontal="center"/>
      <protection locked="0"/>
    </xf>
    <xf numFmtId="49" fontId="28" fillId="0" borderId="96" xfId="0" applyNumberFormat="1" applyFont="1" applyFill="1" applyBorder="1" applyAlignment="1" applyProtection="1">
      <alignment horizontal="center"/>
      <protection locked="0"/>
    </xf>
    <xf numFmtId="170" fontId="28" fillId="0" borderId="133" xfId="0" applyNumberFormat="1" applyFont="1" applyBorder="1" applyAlignment="1" applyProtection="1">
      <alignment horizontal="center"/>
      <protection locked="0"/>
    </xf>
    <xf numFmtId="170" fontId="28" fillId="0" borderId="159" xfId="0" applyNumberFormat="1" applyFont="1" applyBorder="1" applyAlignment="1" applyProtection="1">
      <alignment horizontal="center"/>
      <protection locked="0"/>
    </xf>
    <xf numFmtId="1" fontId="28" fillId="0" borderId="133" xfId="0" applyNumberFormat="1" applyFont="1" applyFill="1" applyBorder="1" applyAlignment="1" applyProtection="1">
      <alignment horizontal="center"/>
      <protection locked="0"/>
    </xf>
    <xf numFmtId="1" fontId="28" fillId="0" borderId="100" xfId="0" applyNumberFormat="1" applyFont="1" applyFill="1" applyBorder="1" applyAlignment="1" applyProtection="1">
      <alignment horizontal="center"/>
      <protection locked="0"/>
    </xf>
    <xf numFmtId="1" fontId="28" fillId="0" borderId="159" xfId="0" applyNumberFormat="1" applyFont="1" applyFill="1" applyBorder="1" applyAlignment="1" applyProtection="1">
      <alignment horizontal="center"/>
      <protection locked="0"/>
    </xf>
    <xf numFmtId="49" fontId="28" fillId="0" borderId="133" xfId="0" applyNumberFormat="1" applyFont="1" applyFill="1" applyBorder="1" applyAlignment="1" applyProtection="1">
      <alignment horizontal="center"/>
      <protection locked="0"/>
    </xf>
    <xf numFmtId="49" fontId="28" fillId="0" borderId="159" xfId="0" applyNumberFormat="1" applyFont="1" applyFill="1" applyBorder="1" applyAlignment="1" applyProtection="1">
      <alignment horizontal="center"/>
      <protection locked="0"/>
    </xf>
    <xf numFmtId="1" fontId="28" fillId="33" borderId="85" xfId="0" applyNumberFormat="1" applyFont="1" applyFill="1" applyBorder="1" applyAlignment="1" applyProtection="1">
      <alignment horizontal="center"/>
      <protection locked="0"/>
    </xf>
    <xf numFmtId="1" fontId="28" fillId="33" borderId="23" xfId="0" applyNumberFormat="1" applyFont="1" applyFill="1" applyBorder="1" applyAlignment="1" applyProtection="1">
      <alignment horizontal="center"/>
      <protection locked="0"/>
    </xf>
    <xf numFmtId="1" fontId="28" fillId="33" borderId="95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left"/>
      <protection/>
    </xf>
    <xf numFmtId="170" fontId="28" fillId="33" borderId="85" xfId="0" applyNumberFormat="1" applyFont="1" applyFill="1" applyBorder="1" applyAlignment="1" applyProtection="1">
      <alignment horizontal="center"/>
      <protection locked="0"/>
    </xf>
    <xf numFmtId="170" fontId="28" fillId="33" borderId="23" xfId="0" applyNumberFormat="1" applyFont="1" applyFill="1" applyBorder="1" applyAlignment="1" applyProtection="1">
      <alignment horizontal="center"/>
      <protection locked="0"/>
    </xf>
    <xf numFmtId="49" fontId="28" fillId="33" borderId="23" xfId="0" applyNumberFormat="1" applyFont="1" applyFill="1" applyBorder="1" applyAlignment="1" applyProtection="1">
      <alignment horizontal="center"/>
      <protection locked="0"/>
    </xf>
    <xf numFmtId="49" fontId="28" fillId="33" borderId="95" xfId="0" applyNumberFormat="1" applyFont="1" applyFill="1" applyBorder="1" applyAlignment="1" applyProtection="1">
      <alignment horizontal="center"/>
      <protection locked="0"/>
    </xf>
    <xf numFmtId="0" fontId="28" fillId="0" borderId="85" xfId="0" applyFont="1" applyBorder="1" applyAlignment="1" applyProtection="1">
      <alignment horizontal="center" wrapText="1"/>
      <protection locked="0"/>
    </xf>
    <xf numFmtId="0" fontId="28" fillId="0" borderId="23" xfId="0" applyFont="1" applyBorder="1" applyAlignment="1" applyProtection="1">
      <alignment horizontal="center"/>
      <protection locked="0"/>
    </xf>
    <xf numFmtId="170" fontId="28" fillId="0" borderId="57" xfId="0" applyNumberFormat="1" applyFont="1" applyBorder="1" applyAlignment="1" applyProtection="1">
      <alignment horizontal="center"/>
      <protection locked="0"/>
    </xf>
    <xf numFmtId="49" fontId="28" fillId="0" borderId="57" xfId="0" applyNumberFormat="1" applyFont="1" applyBorder="1" applyAlignment="1" applyProtection="1">
      <alignment horizontal="center"/>
      <protection locked="0"/>
    </xf>
    <xf numFmtId="0" fontId="28" fillId="0" borderId="69" xfId="0" applyFont="1" applyBorder="1" applyAlignment="1" applyProtection="1">
      <alignment horizontal="left"/>
      <protection locked="0"/>
    </xf>
    <xf numFmtId="170" fontId="28" fillId="0" borderId="69" xfId="0" applyNumberFormat="1" applyFont="1" applyBorder="1" applyAlignment="1" applyProtection="1">
      <alignment horizontal="center"/>
      <protection locked="0"/>
    </xf>
    <xf numFmtId="1" fontId="28" fillId="0" borderId="69" xfId="0" applyNumberFormat="1" applyFont="1" applyBorder="1" applyAlignment="1" applyProtection="1">
      <alignment horizontal="center"/>
      <protection locked="0"/>
    </xf>
    <xf numFmtId="49" fontId="28" fillId="0" borderId="69" xfId="0" applyNumberFormat="1" applyFont="1" applyBorder="1" applyAlignment="1" applyProtection="1">
      <alignment horizontal="center"/>
      <protection locked="0"/>
    </xf>
    <xf numFmtId="0" fontId="28" fillId="0" borderId="69" xfId="0" applyFont="1" applyBorder="1" applyAlignment="1" applyProtection="1">
      <alignment horizontal="center"/>
      <protection locked="0"/>
    </xf>
    <xf numFmtId="0" fontId="28" fillId="0" borderId="73" xfId="0" applyFont="1" applyBorder="1" applyAlignment="1" applyProtection="1">
      <alignment horizontal="left"/>
      <protection locked="0"/>
    </xf>
    <xf numFmtId="170" fontId="28" fillId="0" borderId="73" xfId="0" applyNumberFormat="1" applyFont="1" applyBorder="1" applyAlignment="1" applyProtection="1">
      <alignment horizontal="center"/>
      <protection locked="0"/>
    </xf>
    <xf numFmtId="1" fontId="28" fillId="0" borderId="73" xfId="0" applyNumberFormat="1" applyFont="1" applyBorder="1" applyAlignment="1" applyProtection="1">
      <alignment horizontal="center"/>
      <protection locked="0"/>
    </xf>
    <xf numFmtId="49" fontId="28" fillId="0" borderId="73" xfId="0" applyNumberFormat="1" applyFont="1" applyBorder="1" applyAlignment="1" applyProtection="1">
      <alignment horizontal="center"/>
      <protection locked="0"/>
    </xf>
    <xf numFmtId="0" fontId="28" fillId="0" borderId="73" xfId="0" applyFont="1" applyBorder="1" applyAlignment="1" applyProtection="1">
      <alignment horizontal="center"/>
      <protection locked="0"/>
    </xf>
    <xf numFmtId="0" fontId="28" fillId="0" borderId="75" xfId="0" applyFont="1" applyBorder="1" applyAlignment="1" applyProtection="1">
      <alignment horizontal="center"/>
      <protection locked="0"/>
    </xf>
    <xf numFmtId="170" fontId="28" fillId="0" borderId="75" xfId="0" applyNumberFormat="1" applyFont="1" applyBorder="1" applyAlignment="1" applyProtection="1">
      <alignment horizontal="center"/>
      <protection locked="0"/>
    </xf>
    <xf numFmtId="1" fontId="28" fillId="0" borderId="75" xfId="0" applyNumberFormat="1" applyFont="1" applyFill="1" applyBorder="1" applyAlignment="1" applyProtection="1">
      <alignment horizontal="center"/>
      <protection locked="0"/>
    </xf>
    <xf numFmtId="49" fontId="28" fillId="0" borderId="75" xfId="0" applyNumberFormat="1" applyFont="1" applyFill="1" applyBorder="1" applyAlignment="1" applyProtection="1">
      <alignment horizontal="center"/>
      <protection locked="0"/>
    </xf>
    <xf numFmtId="0" fontId="28" fillId="0" borderId="75" xfId="0" applyFont="1" applyBorder="1" applyAlignment="1" applyProtection="1">
      <alignment horizontal="left"/>
      <protection locked="0"/>
    </xf>
    <xf numFmtId="1" fontId="28" fillId="0" borderId="75" xfId="0" applyNumberFormat="1" applyFont="1" applyBorder="1" applyAlignment="1" applyProtection="1">
      <alignment horizontal="center"/>
      <protection locked="0"/>
    </xf>
    <xf numFmtId="49" fontId="28" fillId="0" borderId="75" xfId="0" applyNumberFormat="1" applyFont="1" applyBorder="1" applyAlignment="1" applyProtection="1">
      <alignment horizontal="center"/>
      <protection locked="0"/>
    </xf>
    <xf numFmtId="1" fontId="28" fillId="0" borderId="69" xfId="0" applyNumberFormat="1" applyFont="1" applyFill="1" applyBorder="1" applyAlignment="1" applyProtection="1">
      <alignment horizontal="center"/>
      <protection locked="0"/>
    </xf>
    <xf numFmtId="49" fontId="28" fillId="0" borderId="69" xfId="0" applyNumberFormat="1" applyFont="1" applyFill="1" applyBorder="1" applyAlignment="1" applyProtection="1">
      <alignment horizontal="center"/>
      <protection locked="0"/>
    </xf>
    <xf numFmtId="0" fontId="28" fillId="0" borderId="65" xfId="0" applyFont="1" applyBorder="1" applyAlignment="1" applyProtection="1">
      <alignment horizontal="left"/>
      <protection locked="0"/>
    </xf>
    <xf numFmtId="0" fontId="28" fillId="0" borderId="54" xfId="0" applyFont="1" applyBorder="1" applyAlignment="1" applyProtection="1">
      <alignment horizontal="left"/>
      <protection locked="0"/>
    </xf>
    <xf numFmtId="0" fontId="28" fillId="0" borderId="66" xfId="0" applyFont="1" applyBorder="1" applyAlignment="1" applyProtection="1">
      <alignment horizontal="left"/>
      <protection locked="0"/>
    </xf>
    <xf numFmtId="170" fontId="28" fillId="0" borderId="65" xfId="0" applyNumberFormat="1" applyFont="1" applyBorder="1" applyAlignment="1" applyProtection="1">
      <alignment horizontal="center"/>
      <protection locked="0"/>
    </xf>
    <xf numFmtId="170" fontId="28" fillId="0" borderId="66" xfId="0" applyNumberFormat="1" applyFont="1" applyBorder="1" applyAlignment="1" applyProtection="1">
      <alignment horizontal="center"/>
      <protection locked="0"/>
    </xf>
    <xf numFmtId="1" fontId="28" fillId="0" borderId="65" xfId="0" applyNumberFormat="1" applyFont="1" applyBorder="1" applyAlignment="1" applyProtection="1">
      <alignment horizontal="center"/>
      <protection locked="0"/>
    </xf>
    <xf numFmtId="1" fontId="28" fillId="0" borderId="54" xfId="0" applyNumberFormat="1" applyFont="1" applyBorder="1" applyAlignment="1" applyProtection="1">
      <alignment horizontal="center"/>
      <protection locked="0"/>
    </xf>
    <xf numFmtId="1" fontId="28" fillId="0" borderId="66" xfId="0" applyNumberFormat="1" applyFont="1" applyBorder="1" applyAlignment="1" applyProtection="1">
      <alignment horizontal="center"/>
      <protection locked="0"/>
    </xf>
    <xf numFmtId="49" fontId="28" fillId="0" borderId="65" xfId="0" applyNumberFormat="1" applyFont="1" applyBorder="1" applyAlignment="1" applyProtection="1">
      <alignment horizontal="center"/>
      <protection locked="0"/>
    </xf>
    <xf numFmtId="49" fontId="28" fillId="0" borderId="66" xfId="0" applyNumberFormat="1" applyFont="1" applyBorder="1" applyAlignment="1" applyProtection="1">
      <alignment horizontal="center"/>
      <protection locked="0"/>
    </xf>
    <xf numFmtId="0" fontId="28" fillId="0" borderId="65" xfId="0" applyFont="1" applyBorder="1" applyAlignment="1" applyProtection="1">
      <alignment horizontal="center"/>
      <protection locked="0"/>
    </xf>
    <xf numFmtId="0" fontId="28" fillId="0" borderId="66" xfId="0" applyFont="1" applyBorder="1" applyAlignment="1" applyProtection="1">
      <alignment horizontal="center"/>
      <protection locked="0"/>
    </xf>
    <xf numFmtId="170" fontId="28" fillId="0" borderId="85" xfId="0" applyNumberFormat="1" applyFont="1" applyBorder="1" applyAlignment="1" applyProtection="1">
      <alignment horizontal="center"/>
      <protection locked="0"/>
    </xf>
    <xf numFmtId="170" fontId="28" fillId="0" borderId="95" xfId="0" applyNumberFormat="1" applyFont="1" applyBorder="1" applyAlignment="1" applyProtection="1">
      <alignment horizontal="center"/>
      <protection locked="0"/>
    </xf>
    <xf numFmtId="1" fontId="28" fillId="0" borderId="85" xfId="0" applyNumberFormat="1" applyFont="1" applyBorder="1" applyAlignment="1" applyProtection="1">
      <alignment horizontal="center"/>
      <protection locked="0"/>
    </xf>
    <xf numFmtId="1" fontId="28" fillId="0" borderId="23" xfId="0" applyNumberFormat="1" applyFont="1" applyBorder="1" applyAlignment="1" applyProtection="1">
      <alignment horizontal="center"/>
      <protection locked="0"/>
    </xf>
    <xf numFmtId="1" fontId="28" fillId="0" borderId="95" xfId="0" applyNumberFormat="1" applyFont="1" applyBorder="1" applyAlignment="1" applyProtection="1">
      <alignment horizontal="center"/>
      <protection locked="0"/>
    </xf>
    <xf numFmtId="49" fontId="28" fillId="0" borderId="85" xfId="0" applyNumberFormat="1" applyFont="1" applyBorder="1" applyAlignment="1" applyProtection="1">
      <alignment horizontal="center"/>
      <protection locked="0"/>
    </xf>
    <xf numFmtId="49" fontId="28" fillId="0" borderId="95" xfId="0" applyNumberFormat="1" applyFont="1" applyBorder="1" applyAlignment="1" applyProtection="1">
      <alignment horizontal="center"/>
      <protection locked="0"/>
    </xf>
    <xf numFmtId="0" fontId="28" fillId="0" borderId="85" xfId="0" applyFont="1" applyBorder="1" applyAlignment="1" applyProtection="1">
      <alignment horizontal="center"/>
      <protection locked="0"/>
    </xf>
    <xf numFmtId="0" fontId="28" fillId="0" borderId="95" xfId="0" applyFont="1" applyBorder="1" applyAlignment="1" applyProtection="1">
      <alignment horizontal="center"/>
      <protection locked="0"/>
    </xf>
    <xf numFmtId="170" fontId="28" fillId="0" borderId="86" xfId="0" applyNumberFormat="1" applyFont="1" applyBorder="1" applyAlignment="1" applyProtection="1">
      <alignment horizontal="center"/>
      <protection locked="0"/>
    </xf>
    <xf numFmtId="170" fontId="28" fillId="0" borderId="96" xfId="0" applyNumberFormat="1" applyFont="1" applyBorder="1" applyAlignment="1" applyProtection="1">
      <alignment horizontal="center"/>
      <protection locked="0"/>
    </xf>
    <xf numFmtId="1" fontId="28" fillId="0" borderId="86" xfId="0" applyNumberFormat="1" applyFont="1" applyBorder="1" applyAlignment="1" applyProtection="1">
      <alignment horizontal="center"/>
      <protection locked="0"/>
    </xf>
    <xf numFmtId="1" fontId="28" fillId="0" borderId="57" xfId="0" applyNumberFormat="1" applyFont="1" applyBorder="1" applyAlignment="1" applyProtection="1">
      <alignment horizontal="center"/>
      <protection locked="0"/>
    </xf>
    <xf numFmtId="1" fontId="28" fillId="0" borderId="96" xfId="0" applyNumberFormat="1" applyFont="1" applyBorder="1" applyAlignment="1" applyProtection="1">
      <alignment horizontal="center"/>
      <protection locked="0"/>
    </xf>
    <xf numFmtId="49" fontId="28" fillId="0" borderId="86" xfId="0" applyNumberFormat="1" applyFont="1" applyBorder="1" applyAlignment="1" applyProtection="1">
      <alignment horizontal="center"/>
      <protection locked="0"/>
    </xf>
    <xf numFmtId="49" fontId="28" fillId="0" borderId="96" xfId="0" applyNumberFormat="1" applyFont="1" applyBorder="1" applyAlignment="1" applyProtection="1">
      <alignment horizontal="center"/>
      <protection locked="0"/>
    </xf>
    <xf numFmtId="0" fontId="28" fillId="0" borderId="86" xfId="0" applyFont="1" applyBorder="1" applyAlignment="1" applyProtection="1">
      <alignment horizontal="center"/>
      <protection locked="0"/>
    </xf>
    <xf numFmtId="0" fontId="28" fillId="0" borderId="96" xfId="0" applyFont="1" applyBorder="1" applyAlignment="1" applyProtection="1">
      <alignment horizontal="center"/>
      <protection locked="0"/>
    </xf>
    <xf numFmtId="0" fontId="28" fillId="0" borderId="133" xfId="0" applyFont="1" applyBorder="1" applyAlignment="1" applyProtection="1">
      <alignment horizontal="left"/>
      <protection locked="0"/>
    </xf>
    <xf numFmtId="0" fontId="28" fillId="0" borderId="100" xfId="0" applyFont="1" applyBorder="1" applyAlignment="1" applyProtection="1">
      <alignment horizontal="left"/>
      <protection locked="0"/>
    </xf>
    <xf numFmtId="0" fontId="28" fillId="0" borderId="159" xfId="0" applyFont="1" applyBorder="1" applyAlignment="1" applyProtection="1">
      <alignment horizontal="left"/>
      <protection locked="0"/>
    </xf>
    <xf numFmtId="0" fontId="36" fillId="0" borderId="0" xfId="0" applyFont="1" applyAlignment="1">
      <alignment horizontal="center"/>
    </xf>
    <xf numFmtId="0" fontId="36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178" fontId="0" fillId="0" borderId="0" xfId="0" applyNumberFormat="1" applyAlignment="1" applyProtection="1">
      <alignment horizontal="center"/>
      <protection locked="0"/>
    </xf>
    <xf numFmtId="0" fontId="20" fillId="0" borderId="0" xfId="0" applyFont="1" applyAlignment="1" applyProtection="1">
      <alignment horizontal="center"/>
      <protection/>
    </xf>
    <xf numFmtId="170" fontId="28" fillId="0" borderId="0" xfId="0" applyNumberFormat="1" applyFont="1" applyAlignment="1" applyProtection="1">
      <alignment horizontal="center"/>
      <protection/>
    </xf>
    <xf numFmtId="0" fontId="2" fillId="0" borderId="0" xfId="0" applyFont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left" vertical="justify" wrapText="1"/>
      <protection/>
    </xf>
    <xf numFmtId="0" fontId="7" fillId="0" borderId="0" xfId="0" applyFont="1" applyAlignment="1" applyProtection="1">
      <alignment horizontal="left" vertical="justify"/>
      <protection/>
    </xf>
    <xf numFmtId="0" fontId="29" fillId="0" borderId="87" xfId="0" applyFont="1" applyBorder="1" applyAlignment="1" applyProtection="1">
      <alignment horizontal="center"/>
      <protection locked="0"/>
    </xf>
    <xf numFmtId="0" fontId="29" fillId="0" borderId="90" xfId="0" applyFont="1" applyBorder="1" applyAlignment="1" applyProtection="1">
      <alignment horizontal="center"/>
      <protection locked="0"/>
    </xf>
    <xf numFmtId="0" fontId="0" fillId="0" borderId="87" xfId="0" applyBorder="1" applyAlignment="1" applyProtection="1">
      <alignment horizontal="center"/>
      <protection locked="0"/>
    </xf>
    <xf numFmtId="0" fontId="0" fillId="0" borderId="90" xfId="0" applyBorder="1" applyAlignment="1" applyProtection="1">
      <alignment horizontal="center"/>
      <protection locked="0"/>
    </xf>
    <xf numFmtId="0" fontId="0" fillId="0" borderId="87" xfId="0" applyBorder="1" applyAlignment="1" applyProtection="1">
      <alignment horizontal="center" vertical="center"/>
      <protection/>
    </xf>
    <xf numFmtId="0" fontId="0" fillId="0" borderId="90" xfId="0" applyBorder="1" applyAlignment="1" applyProtection="1">
      <alignment horizontal="center" vertical="center"/>
      <protection/>
    </xf>
    <xf numFmtId="0" fontId="0" fillId="0" borderId="142" xfId="0" applyBorder="1" applyAlignment="1" applyProtection="1">
      <alignment horizontal="center" vertical="center" wrapText="1"/>
      <protection/>
    </xf>
    <xf numFmtId="0" fontId="0" fillId="0" borderId="94" xfId="0" applyBorder="1" applyAlignment="1" applyProtection="1">
      <alignment horizontal="center" vertical="center"/>
      <protection/>
    </xf>
    <xf numFmtId="0" fontId="0" fillId="0" borderId="143" xfId="0" applyBorder="1" applyAlignment="1" applyProtection="1">
      <alignment horizontal="center" vertical="center"/>
      <protection/>
    </xf>
    <xf numFmtId="0" fontId="0" fillId="0" borderId="134" xfId="0" applyBorder="1" applyAlignment="1" applyProtection="1">
      <alignment horizontal="center" vertical="center"/>
      <protection/>
    </xf>
    <xf numFmtId="0" fontId="0" fillId="0" borderId="51" xfId="0" applyBorder="1" applyAlignment="1" applyProtection="1">
      <alignment horizontal="center" vertical="center"/>
      <protection/>
    </xf>
    <xf numFmtId="0" fontId="0" fillId="0" borderId="131" xfId="0" applyBorder="1" applyAlignment="1" applyProtection="1">
      <alignment horizontal="center" vertical="center"/>
      <protection/>
    </xf>
    <xf numFmtId="0" fontId="0" fillId="0" borderId="86" xfId="0" applyBorder="1" applyAlignment="1" applyProtection="1">
      <alignment horizontal="center"/>
      <protection/>
    </xf>
    <xf numFmtId="0" fontId="0" fillId="0" borderId="96" xfId="0" applyBorder="1" applyAlignment="1" applyProtection="1">
      <alignment horizontal="center"/>
      <protection/>
    </xf>
    <xf numFmtId="0" fontId="19" fillId="0" borderId="51" xfId="0" applyFont="1" applyBorder="1" applyAlignment="1" applyProtection="1">
      <alignment horizontal="center" vertical="center"/>
      <protection/>
    </xf>
    <xf numFmtId="0" fontId="7" fillId="0" borderId="51" xfId="0" applyFont="1" applyBorder="1" applyAlignment="1" applyProtection="1">
      <alignment horizontal="left" vertical="justify"/>
      <protection/>
    </xf>
    <xf numFmtId="172" fontId="0" fillId="0" borderId="87" xfId="0" applyNumberFormat="1" applyBorder="1" applyAlignment="1" applyProtection="1">
      <alignment horizontal="center"/>
      <protection locked="0"/>
    </xf>
    <xf numFmtId="172" fontId="0" fillId="0" borderId="90" xfId="0" applyNumberFormat="1" applyBorder="1" applyAlignment="1" applyProtection="1">
      <alignment horizontal="center"/>
      <protection locked="0"/>
    </xf>
    <xf numFmtId="172" fontId="0" fillId="0" borderId="87" xfId="0" applyNumberFormat="1" applyBorder="1" applyAlignment="1" applyProtection="1">
      <alignment horizontal="center"/>
      <protection/>
    </xf>
    <xf numFmtId="172" fontId="0" fillId="0" borderId="90" xfId="0" applyNumberFormat="1" applyBorder="1" applyAlignment="1" applyProtection="1">
      <alignment horizontal="center"/>
      <protection/>
    </xf>
    <xf numFmtId="0" fontId="0" fillId="0" borderId="142" xfId="0" applyBorder="1" applyAlignment="1" applyProtection="1">
      <alignment/>
      <protection locked="0"/>
    </xf>
    <xf numFmtId="0" fontId="0" fillId="0" borderId="94" xfId="0" applyBorder="1" applyAlignment="1" applyProtection="1">
      <alignment/>
      <protection locked="0"/>
    </xf>
    <xf numFmtId="0" fontId="0" fillId="0" borderId="143" xfId="0" applyBorder="1" applyAlignment="1" applyProtection="1">
      <alignment/>
      <protection locked="0"/>
    </xf>
    <xf numFmtId="0" fontId="0" fillId="0" borderId="134" xfId="0" applyBorder="1" applyAlignment="1" applyProtection="1">
      <alignment/>
      <protection locked="0"/>
    </xf>
    <xf numFmtId="0" fontId="0" fillId="0" borderId="51" xfId="0" applyBorder="1" applyAlignment="1" applyProtection="1">
      <alignment/>
      <protection locked="0"/>
    </xf>
    <xf numFmtId="0" fontId="0" fillId="0" borderId="131" xfId="0" applyBorder="1" applyAlignment="1" applyProtection="1">
      <alignment/>
      <protection locked="0"/>
    </xf>
    <xf numFmtId="49" fontId="0" fillId="0" borderId="87" xfId="0" applyNumberFormat="1" applyBorder="1" applyAlignment="1" applyProtection="1">
      <alignment horizontal="center"/>
      <protection locked="0"/>
    </xf>
    <xf numFmtId="49" fontId="0" fillId="0" borderId="90" xfId="0" applyNumberFormat="1" applyBorder="1" applyAlignment="1" applyProtection="1">
      <alignment horizontal="center"/>
      <protection locked="0"/>
    </xf>
  </cellXfs>
  <cellStyles count="54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Euro" xfId="47"/>
    <cellStyle name="Gut" xfId="48"/>
    <cellStyle name="Hyperlink" xfId="49"/>
    <cellStyle name="Neutral" xfId="50"/>
    <cellStyle name="Notiz" xfId="51"/>
    <cellStyle name="Percent" xfId="52"/>
    <cellStyle name="Schlecht" xfId="53"/>
    <cellStyle name="Standard_28.04.96 S.1,3,4" xfId="54"/>
    <cellStyle name="Standard_AK_14 Feld_98" xfId="55"/>
    <cellStyle name="Standard_EDI Bubble" xfId="56"/>
    <cellStyle name="Standard_Einladung + Ergebnisse ODM Feld 1999 AK 30-50" xfId="57"/>
    <cellStyle name="Überschrift" xfId="58"/>
    <cellStyle name="Überschrift 1" xfId="59"/>
    <cellStyle name="Überschrift 2" xfId="60"/>
    <cellStyle name="Überschrift 3" xfId="61"/>
    <cellStyle name="Überschrift 4" xfId="62"/>
    <cellStyle name="Verknüpfte Zelle" xfId="63"/>
    <cellStyle name="Currency" xfId="64"/>
    <cellStyle name="Currency [0]" xfId="65"/>
    <cellStyle name="Warnender Text" xfId="66"/>
    <cellStyle name="Zelle überprüfen" xfId="67"/>
  </cellStyles>
  <dxfs count="13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0"/>
        </patternFill>
      </fill>
    </dxf>
    <dxf>
      <font>
        <color indexed="10"/>
      </font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externalLink" Target="externalLinks/externalLink2.xml" /><Relationship Id="rId21" Type="http://schemas.openxmlformats.org/officeDocument/2006/relationships/externalLink" Target="externalLinks/externalLink3.xml" /><Relationship Id="rId2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2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image" Target="../media/image5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276225</xdr:colOff>
      <xdr:row>0</xdr:row>
      <xdr:rowOff>0</xdr:rowOff>
    </xdr:from>
    <xdr:to>
      <xdr:col>16</xdr:col>
      <xdr:colOff>200025</xdr:colOff>
      <xdr:row>5</xdr:row>
      <xdr:rowOff>95250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05350" y="0"/>
          <a:ext cx="133350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55</xdr:row>
      <xdr:rowOff>0</xdr:rowOff>
    </xdr:from>
    <xdr:to>
      <xdr:col>16</xdr:col>
      <xdr:colOff>0</xdr:colOff>
      <xdr:row>56</xdr:row>
      <xdr:rowOff>0</xdr:rowOff>
    </xdr:to>
    <xdr:sp>
      <xdr:nvSpPr>
        <xdr:cNvPr id="2" name="Rectangle 3"/>
        <xdr:cNvSpPr>
          <a:spLocks/>
        </xdr:cNvSpPr>
      </xdr:nvSpPr>
      <xdr:spPr>
        <a:xfrm>
          <a:off x="1476375" y="10601325"/>
          <a:ext cx="4362450" cy="266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98</xdr:row>
      <xdr:rowOff>0</xdr:rowOff>
    </xdr:from>
    <xdr:to>
      <xdr:col>14</xdr:col>
      <xdr:colOff>28575</xdr:colOff>
      <xdr:row>99</xdr:row>
      <xdr:rowOff>0</xdr:rowOff>
    </xdr:to>
    <xdr:sp>
      <xdr:nvSpPr>
        <xdr:cNvPr id="3" name="Rectangle 4"/>
        <xdr:cNvSpPr>
          <a:spLocks/>
        </xdr:cNvSpPr>
      </xdr:nvSpPr>
      <xdr:spPr>
        <a:xfrm>
          <a:off x="28575" y="19173825"/>
          <a:ext cx="513397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9525</xdr:colOff>
      <xdr:row>0</xdr:row>
      <xdr:rowOff>0</xdr:rowOff>
    </xdr:from>
    <xdr:to>
      <xdr:col>14</xdr:col>
      <xdr:colOff>742950</xdr:colOff>
      <xdr:row>3</xdr:row>
      <xdr:rowOff>257175</xdr:rowOff>
    </xdr:to>
    <xdr:pic>
      <xdr:nvPicPr>
        <xdr:cNvPr id="1" name="Picture 157" descr="DFBL-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62950" y="0"/>
          <a:ext cx="149542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152400</xdr:colOff>
      <xdr:row>3</xdr:row>
      <xdr:rowOff>257175</xdr:rowOff>
    </xdr:to>
    <xdr:pic>
      <xdr:nvPicPr>
        <xdr:cNvPr id="2" name="Picture 157" descr="DFBL-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9542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9525</xdr:colOff>
      <xdr:row>0</xdr:row>
      <xdr:rowOff>0</xdr:rowOff>
    </xdr:from>
    <xdr:to>
      <xdr:col>14</xdr:col>
      <xdr:colOff>742950</xdr:colOff>
      <xdr:row>3</xdr:row>
      <xdr:rowOff>257175</xdr:rowOff>
    </xdr:to>
    <xdr:pic>
      <xdr:nvPicPr>
        <xdr:cNvPr id="1" name="Picture 157" descr="DFBL-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62950" y="0"/>
          <a:ext cx="149542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152400</xdr:colOff>
      <xdr:row>3</xdr:row>
      <xdr:rowOff>257175</xdr:rowOff>
    </xdr:to>
    <xdr:pic>
      <xdr:nvPicPr>
        <xdr:cNvPr id="2" name="Picture 157" descr="DFBL-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9542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9525</xdr:colOff>
      <xdr:row>0</xdr:row>
      <xdr:rowOff>0</xdr:rowOff>
    </xdr:from>
    <xdr:to>
      <xdr:col>14</xdr:col>
      <xdr:colOff>742950</xdr:colOff>
      <xdr:row>3</xdr:row>
      <xdr:rowOff>257175</xdr:rowOff>
    </xdr:to>
    <xdr:pic>
      <xdr:nvPicPr>
        <xdr:cNvPr id="1" name="Picture 157" descr="DFBL-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62950" y="0"/>
          <a:ext cx="149542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152400</xdr:colOff>
      <xdr:row>3</xdr:row>
      <xdr:rowOff>257175</xdr:rowOff>
    </xdr:to>
    <xdr:pic>
      <xdr:nvPicPr>
        <xdr:cNvPr id="2" name="Picture 157" descr="DFBL-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9542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9525</xdr:colOff>
      <xdr:row>0</xdr:row>
      <xdr:rowOff>0</xdr:rowOff>
    </xdr:from>
    <xdr:to>
      <xdr:col>14</xdr:col>
      <xdr:colOff>742950</xdr:colOff>
      <xdr:row>3</xdr:row>
      <xdr:rowOff>257175</xdr:rowOff>
    </xdr:to>
    <xdr:pic>
      <xdr:nvPicPr>
        <xdr:cNvPr id="1" name="Picture 2" descr="DFBL-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62950" y="0"/>
          <a:ext cx="149542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152400</xdr:colOff>
      <xdr:row>3</xdr:row>
      <xdr:rowOff>257175</xdr:rowOff>
    </xdr:to>
    <xdr:pic>
      <xdr:nvPicPr>
        <xdr:cNvPr id="2" name="Picture 2" descr="DFBL-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9542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333375</xdr:colOff>
      <xdr:row>0</xdr:row>
      <xdr:rowOff>0</xdr:rowOff>
    </xdr:from>
    <xdr:to>
      <xdr:col>8</xdr:col>
      <xdr:colOff>0</xdr:colOff>
      <xdr:row>3</xdr:row>
      <xdr:rowOff>133350</xdr:rowOff>
    </xdr:to>
    <xdr:pic>
      <xdr:nvPicPr>
        <xdr:cNvPr id="1" name="Picture 158" descr="DFBL-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4950" y="0"/>
          <a:ext cx="11906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428625</xdr:colOff>
      <xdr:row>3</xdr:row>
      <xdr:rowOff>133350</xdr:rowOff>
    </xdr:to>
    <xdr:pic>
      <xdr:nvPicPr>
        <xdr:cNvPr id="2" name="Picture 158" descr="DFBL-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906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171450</xdr:rowOff>
    </xdr:from>
    <xdr:to>
      <xdr:col>0</xdr:col>
      <xdr:colOff>0</xdr:colOff>
      <xdr:row>8</xdr:row>
      <xdr:rowOff>323850</xdr:rowOff>
    </xdr:to>
    <xdr:sp>
      <xdr:nvSpPr>
        <xdr:cNvPr id="1" name="Rectangle 4"/>
        <xdr:cNvSpPr>
          <a:spLocks/>
        </xdr:cNvSpPr>
      </xdr:nvSpPr>
      <xdr:spPr>
        <a:xfrm>
          <a:off x="0" y="2038350"/>
          <a:ext cx="0" cy="1524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SZ Ohrstedt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0</xdr:colOff>
      <xdr:row>11</xdr:row>
      <xdr:rowOff>314325</xdr:rowOff>
    </xdr:from>
    <xdr:to>
      <xdr:col>0</xdr:col>
      <xdr:colOff>0</xdr:colOff>
      <xdr:row>12</xdr:row>
      <xdr:rowOff>76200</xdr:rowOff>
    </xdr:to>
    <xdr:sp>
      <xdr:nvSpPr>
        <xdr:cNvPr id="2" name="Rectangle 6"/>
        <xdr:cNvSpPr>
          <a:spLocks/>
        </xdr:cNvSpPr>
      </xdr:nvSpPr>
      <xdr:spPr>
        <a:xfrm>
          <a:off x="0" y="3324225"/>
          <a:ext cx="0" cy="14287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ETV Hamburg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Hamburg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0</xdr:colOff>
      <xdr:row>11</xdr:row>
      <xdr:rowOff>114300</xdr:rowOff>
    </xdr:from>
    <xdr:to>
      <xdr:col>0</xdr:col>
      <xdr:colOff>0</xdr:colOff>
      <xdr:row>11</xdr:row>
      <xdr:rowOff>257175</xdr:rowOff>
    </xdr:to>
    <xdr:sp>
      <xdr:nvSpPr>
        <xdr:cNvPr id="3" name="Rectangle 7"/>
        <xdr:cNvSpPr>
          <a:spLocks/>
        </xdr:cNvSpPr>
      </xdr:nvSpPr>
      <xdr:spPr>
        <a:xfrm>
          <a:off x="0" y="3124200"/>
          <a:ext cx="0" cy="14287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TSV Essel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Hamburg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0</xdr:colOff>
      <xdr:row>24</xdr:row>
      <xdr:rowOff>47625</xdr:rowOff>
    </xdr:from>
    <xdr:to>
      <xdr:col>0</xdr:col>
      <xdr:colOff>0</xdr:colOff>
      <xdr:row>25</xdr:row>
      <xdr:rowOff>28575</xdr:rowOff>
    </xdr:to>
    <xdr:sp>
      <xdr:nvSpPr>
        <xdr:cNvPr id="4" name="Rectangle 8"/>
        <xdr:cNvSpPr>
          <a:spLocks/>
        </xdr:cNvSpPr>
      </xdr:nvSpPr>
      <xdr:spPr>
        <a:xfrm>
          <a:off x="0" y="7439025"/>
          <a:ext cx="0" cy="14287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TSV Crailsheim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lheim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Hamburg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0</xdr:colOff>
      <xdr:row>19</xdr:row>
      <xdr:rowOff>371475</xdr:rowOff>
    </xdr:from>
    <xdr:to>
      <xdr:col>0</xdr:col>
      <xdr:colOff>0</xdr:colOff>
      <xdr:row>20</xdr:row>
      <xdr:rowOff>133350</xdr:rowOff>
    </xdr:to>
    <xdr:sp>
      <xdr:nvSpPr>
        <xdr:cNvPr id="5" name="Rectangle 9"/>
        <xdr:cNvSpPr>
          <a:spLocks/>
        </xdr:cNvSpPr>
      </xdr:nvSpPr>
      <xdr:spPr>
        <a:xfrm>
          <a:off x="0" y="6429375"/>
          <a:ext cx="0" cy="14287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TV Wasenbach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lheim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Hamburg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0</xdr:colOff>
      <xdr:row>17</xdr:row>
      <xdr:rowOff>342900</xdr:rowOff>
    </xdr:from>
    <xdr:to>
      <xdr:col>0</xdr:col>
      <xdr:colOff>0</xdr:colOff>
      <xdr:row>18</xdr:row>
      <xdr:rowOff>95250</xdr:rowOff>
    </xdr:to>
    <xdr:sp>
      <xdr:nvSpPr>
        <xdr:cNvPr id="6" name="Rectangle 10"/>
        <xdr:cNvSpPr>
          <a:spLocks/>
        </xdr:cNvSpPr>
      </xdr:nvSpPr>
      <xdr:spPr>
        <a:xfrm>
          <a:off x="0" y="5638800"/>
          <a:ext cx="0" cy="13335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B. Leverkusen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lheim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Hamburg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0</xdr:colOff>
      <xdr:row>17</xdr:row>
      <xdr:rowOff>190500</xdr:rowOff>
    </xdr:from>
    <xdr:to>
      <xdr:col>0</xdr:col>
      <xdr:colOff>0</xdr:colOff>
      <xdr:row>17</xdr:row>
      <xdr:rowOff>323850</xdr:rowOff>
    </xdr:to>
    <xdr:sp>
      <xdr:nvSpPr>
        <xdr:cNvPr id="7" name="Rectangle 11"/>
        <xdr:cNvSpPr>
          <a:spLocks/>
        </xdr:cNvSpPr>
      </xdr:nvSpPr>
      <xdr:spPr>
        <a:xfrm>
          <a:off x="0" y="5486400"/>
          <a:ext cx="0" cy="13335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TG Düsseldorf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lheim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Hamburg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0</xdr:colOff>
      <xdr:row>29</xdr:row>
      <xdr:rowOff>76200</xdr:rowOff>
    </xdr:from>
    <xdr:to>
      <xdr:col>0</xdr:col>
      <xdr:colOff>0</xdr:colOff>
      <xdr:row>30</xdr:row>
      <xdr:rowOff>57150</xdr:rowOff>
    </xdr:to>
    <xdr:sp>
      <xdr:nvSpPr>
        <xdr:cNvPr id="8" name="Rectangle 14"/>
        <xdr:cNvSpPr>
          <a:spLocks/>
        </xdr:cNvSpPr>
      </xdr:nvSpPr>
      <xdr:spPr>
        <a:xfrm>
          <a:off x="0" y="8277225"/>
          <a:ext cx="0" cy="14287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TV Dinglingen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lheim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Hamburg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0</xdr:colOff>
      <xdr:row>20</xdr:row>
      <xdr:rowOff>257175</xdr:rowOff>
    </xdr:from>
    <xdr:to>
      <xdr:col>0</xdr:col>
      <xdr:colOff>0</xdr:colOff>
      <xdr:row>21</xdr:row>
      <xdr:rowOff>28575</xdr:rowOff>
    </xdr:to>
    <xdr:sp>
      <xdr:nvSpPr>
        <xdr:cNvPr id="9" name="Rectangle 20"/>
        <xdr:cNvSpPr>
          <a:spLocks/>
        </xdr:cNvSpPr>
      </xdr:nvSpPr>
      <xdr:spPr>
        <a:xfrm>
          <a:off x="0" y="6696075"/>
          <a:ext cx="0" cy="1524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NHV Schweinfurt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lheim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Hamburg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 editAs="oneCell">
    <xdr:from>
      <xdr:col>0</xdr:col>
      <xdr:colOff>0</xdr:colOff>
      <xdr:row>9</xdr:row>
      <xdr:rowOff>0</xdr:rowOff>
    </xdr:from>
    <xdr:to>
      <xdr:col>7</xdr:col>
      <xdr:colOff>733425</xdr:colOff>
      <xdr:row>44</xdr:row>
      <xdr:rowOff>28575</xdr:rowOff>
    </xdr:to>
    <xdr:pic>
      <xdr:nvPicPr>
        <xdr:cNvPr id="10" name="Picture 47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47900"/>
          <a:ext cx="6477000" cy="841057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0</xdr:rowOff>
    </xdr:from>
    <xdr:to>
      <xdr:col>0</xdr:col>
      <xdr:colOff>666750</xdr:colOff>
      <xdr:row>10</xdr:row>
      <xdr:rowOff>104775</xdr:rowOff>
    </xdr:to>
    <xdr:sp fLocksText="0">
      <xdr:nvSpPr>
        <xdr:cNvPr id="11" name="Text Box 1730"/>
        <xdr:cNvSpPr txBox="1">
          <a:spLocks noChangeArrowheads="1"/>
        </xdr:cNvSpPr>
      </xdr:nvSpPr>
      <xdr:spPr>
        <a:xfrm>
          <a:off x="0" y="2247900"/>
          <a:ext cx="666750" cy="4857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8</xdr:row>
      <xdr:rowOff>314325</xdr:rowOff>
    </xdr:from>
    <xdr:to>
      <xdr:col>10</xdr:col>
      <xdr:colOff>704850</xdr:colOff>
      <xdr:row>10</xdr:row>
      <xdr:rowOff>38100</xdr:rowOff>
    </xdr:to>
    <xdr:sp fLocksText="0">
      <xdr:nvSpPr>
        <xdr:cNvPr id="12" name="Text Box 1731"/>
        <xdr:cNvSpPr txBox="1">
          <a:spLocks noChangeArrowheads="1"/>
        </xdr:cNvSpPr>
      </xdr:nvSpPr>
      <xdr:spPr>
        <a:xfrm>
          <a:off x="8067675" y="2181225"/>
          <a:ext cx="666750" cy="4857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6</xdr:col>
      <xdr:colOff>523875</xdr:colOff>
      <xdr:row>0</xdr:row>
      <xdr:rowOff>0</xdr:rowOff>
    </xdr:from>
    <xdr:to>
      <xdr:col>8</xdr:col>
      <xdr:colOff>9525</xdr:colOff>
      <xdr:row>3</xdr:row>
      <xdr:rowOff>0</xdr:rowOff>
    </xdr:to>
    <xdr:pic>
      <xdr:nvPicPr>
        <xdr:cNvPr id="13" name="Picture 1744" descr="DFBL-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5450" y="0"/>
          <a:ext cx="10096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247650</xdr:colOff>
      <xdr:row>3</xdr:row>
      <xdr:rowOff>0</xdr:rowOff>
    </xdr:to>
    <xdr:pic>
      <xdr:nvPicPr>
        <xdr:cNvPr id="14" name="Picture 1744" descr="DFBL-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0096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800100</xdr:colOff>
      <xdr:row>19</xdr:row>
      <xdr:rowOff>314325</xdr:rowOff>
    </xdr:from>
    <xdr:to>
      <xdr:col>5</xdr:col>
      <xdr:colOff>66675</xdr:colOff>
      <xdr:row>20</xdr:row>
      <xdr:rowOff>95250</xdr:rowOff>
    </xdr:to>
    <xdr:sp>
      <xdr:nvSpPr>
        <xdr:cNvPr id="15" name="Rechteckige Legende 16"/>
        <xdr:cNvSpPr>
          <a:spLocks/>
        </xdr:cNvSpPr>
      </xdr:nvSpPr>
      <xdr:spPr>
        <a:xfrm>
          <a:off x="3086100" y="6372225"/>
          <a:ext cx="923925" cy="161925"/>
        </a:xfrm>
        <a:prstGeom prst="wedgeRectCallout">
          <a:avLst>
            <a:gd name="adj1" fmla="val -20833"/>
            <a:gd name="adj2" fmla="val 116666"/>
          </a:avLst>
        </a:prstGeom>
        <a:solidFill>
          <a:srgbClr val="92D05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TSV</a:t>
          </a:r>
          <a:r>
            <a:rPr lang="en-US" cap="none" sz="800" b="1" i="0" u="none" baseline="0">
              <a:solidFill>
                <a:srgbClr val="000000"/>
              </a:solidFill>
            </a:rPr>
            <a:t> Musterstadt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19050</xdr:colOff>
      <xdr:row>0</xdr:row>
      <xdr:rowOff>0</xdr:rowOff>
    </xdr:from>
    <xdr:to>
      <xdr:col>16</xdr:col>
      <xdr:colOff>342900</xdr:colOff>
      <xdr:row>2</xdr:row>
      <xdr:rowOff>266700</xdr:rowOff>
    </xdr:to>
    <xdr:pic>
      <xdr:nvPicPr>
        <xdr:cNvPr id="1" name="Picture 2" descr="DFBL-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0" y="0"/>
          <a:ext cx="127635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1047750</xdr:colOff>
      <xdr:row>2</xdr:row>
      <xdr:rowOff>266700</xdr:rowOff>
    </xdr:to>
    <xdr:pic>
      <xdr:nvPicPr>
        <xdr:cNvPr id="2" name="Picture 2" descr="DFBL-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7635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29</xdr:col>
      <xdr:colOff>142875</xdr:colOff>
      <xdr:row>0</xdr:row>
      <xdr:rowOff>0</xdr:rowOff>
    </xdr:from>
    <xdr:to>
      <xdr:col>36</xdr:col>
      <xdr:colOff>161925</xdr:colOff>
      <xdr:row>3</xdr:row>
      <xdr:rowOff>57150</xdr:rowOff>
    </xdr:to>
    <xdr:pic>
      <xdr:nvPicPr>
        <xdr:cNvPr id="1" name="Picture 157" descr="DFBL-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0"/>
          <a:ext cx="12858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19050</xdr:colOff>
      <xdr:row>3</xdr:row>
      <xdr:rowOff>57150</xdr:rowOff>
    </xdr:to>
    <xdr:pic>
      <xdr:nvPicPr>
        <xdr:cNvPr id="2" name="Picture 157" descr="DFBL-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858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29</xdr:col>
      <xdr:colOff>142875</xdr:colOff>
      <xdr:row>0</xdr:row>
      <xdr:rowOff>0</xdr:rowOff>
    </xdr:from>
    <xdr:to>
      <xdr:col>36</xdr:col>
      <xdr:colOff>161925</xdr:colOff>
      <xdr:row>3</xdr:row>
      <xdr:rowOff>57150</xdr:rowOff>
    </xdr:to>
    <xdr:pic>
      <xdr:nvPicPr>
        <xdr:cNvPr id="1" name="Picture 1" descr="DFBL-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48300" y="0"/>
          <a:ext cx="12858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142875</xdr:colOff>
      <xdr:row>3</xdr:row>
      <xdr:rowOff>57150</xdr:rowOff>
    </xdr:to>
    <xdr:pic>
      <xdr:nvPicPr>
        <xdr:cNvPr id="2" name="Picture 1" descr="DFBL-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858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171450</xdr:colOff>
      <xdr:row>0</xdr:row>
      <xdr:rowOff>9525</xdr:rowOff>
    </xdr:from>
    <xdr:to>
      <xdr:col>16</xdr:col>
      <xdr:colOff>1095375</xdr:colOff>
      <xdr:row>3</xdr:row>
      <xdr:rowOff>104775</xdr:rowOff>
    </xdr:to>
    <xdr:pic>
      <xdr:nvPicPr>
        <xdr:cNvPr id="1" name="Picture 177" descr="DFBL-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0075" y="9525"/>
          <a:ext cx="12382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552450</xdr:colOff>
      <xdr:row>141</xdr:row>
      <xdr:rowOff>9525</xdr:rowOff>
    </xdr:from>
    <xdr:to>
      <xdr:col>16</xdr:col>
      <xdr:colOff>1076325</xdr:colOff>
      <xdr:row>157</xdr:row>
      <xdr:rowOff>133350</xdr:rowOff>
    </xdr:to>
    <xdr:pic>
      <xdr:nvPicPr>
        <xdr:cNvPr id="2" name="Picture 178" descr="Faustball-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72325" y="4352925"/>
          <a:ext cx="2266950" cy="2743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161925</xdr:colOff>
      <xdr:row>3</xdr:row>
      <xdr:rowOff>95250</xdr:rowOff>
    </xdr:to>
    <xdr:pic>
      <xdr:nvPicPr>
        <xdr:cNvPr id="3" name="Picture 177" descr="DFBL-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382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304800</xdr:colOff>
      <xdr:row>1</xdr:row>
      <xdr:rowOff>285750</xdr:rowOff>
    </xdr:from>
    <xdr:to>
      <xdr:col>7</xdr:col>
      <xdr:colOff>1095375</xdr:colOff>
      <xdr:row>3</xdr:row>
      <xdr:rowOff>57150</xdr:rowOff>
    </xdr:to>
    <xdr:pic>
      <xdr:nvPicPr>
        <xdr:cNvPr id="4" name="ComboBox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24200" y="628650"/>
          <a:ext cx="11049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9525</xdr:colOff>
      <xdr:row>0</xdr:row>
      <xdr:rowOff>0</xdr:rowOff>
    </xdr:from>
    <xdr:to>
      <xdr:col>17</xdr:col>
      <xdr:colOff>428625</xdr:colOff>
      <xdr:row>4</xdr:row>
      <xdr:rowOff>114300</xdr:rowOff>
    </xdr:to>
    <xdr:pic>
      <xdr:nvPicPr>
        <xdr:cNvPr id="1" name="Picture 6" descr="DFBL-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72475" y="0"/>
          <a:ext cx="155257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161925</xdr:colOff>
      <xdr:row>4</xdr:row>
      <xdr:rowOff>114300</xdr:rowOff>
    </xdr:to>
    <xdr:pic>
      <xdr:nvPicPr>
        <xdr:cNvPr id="2" name="Picture 6" descr="DFBL-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5257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1409700</xdr:colOff>
      <xdr:row>0</xdr:row>
      <xdr:rowOff>0</xdr:rowOff>
    </xdr:from>
    <xdr:to>
      <xdr:col>22</xdr:col>
      <xdr:colOff>666750</xdr:colOff>
      <xdr:row>6</xdr:row>
      <xdr:rowOff>104775</xdr:rowOff>
    </xdr:to>
    <xdr:pic>
      <xdr:nvPicPr>
        <xdr:cNvPr id="1" name="Picture 159" descr="DFBL-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0"/>
          <a:ext cx="15716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257175</xdr:colOff>
      <xdr:row>6</xdr:row>
      <xdr:rowOff>104775</xdr:rowOff>
    </xdr:to>
    <xdr:pic>
      <xdr:nvPicPr>
        <xdr:cNvPr id="2" name="Picture 159" descr="DFBL-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716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152400</xdr:colOff>
      <xdr:row>25</xdr:row>
      <xdr:rowOff>66675</xdr:rowOff>
    </xdr:from>
    <xdr:to>
      <xdr:col>10</xdr:col>
      <xdr:colOff>76200</xdr:colOff>
      <xdr:row>25</xdr:row>
      <xdr:rowOff>180975</xdr:rowOff>
    </xdr:to>
    <xdr:sp>
      <xdr:nvSpPr>
        <xdr:cNvPr id="1" name="Rectangle 2"/>
        <xdr:cNvSpPr>
          <a:spLocks/>
        </xdr:cNvSpPr>
      </xdr:nvSpPr>
      <xdr:spPr>
        <a:xfrm>
          <a:off x="1781175" y="6000750"/>
          <a:ext cx="123825" cy="1143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180975</xdr:colOff>
      <xdr:row>25</xdr:row>
      <xdr:rowOff>66675</xdr:rowOff>
    </xdr:from>
    <xdr:to>
      <xdr:col>15</xdr:col>
      <xdr:colOff>104775</xdr:colOff>
      <xdr:row>25</xdr:row>
      <xdr:rowOff>180975</xdr:rowOff>
    </xdr:to>
    <xdr:sp>
      <xdr:nvSpPr>
        <xdr:cNvPr id="2" name="Rectangle 17"/>
        <xdr:cNvSpPr>
          <a:spLocks/>
        </xdr:cNvSpPr>
      </xdr:nvSpPr>
      <xdr:spPr>
        <a:xfrm>
          <a:off x="2809875" y="6000750"/>
          <a:ext cx="123825" cy="1143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171450</xdr:colOff>
      <xdr:row>25</xdr:row>
      <xdr:rowOff>66675</xdr:rowOff>
    </xdr:from>
    <xdr:to>
      <xdr:col>17</xdr:col>
      <xdr:colOff>95250</xdr:colOff>
      <xdr:row>25</xdr:row>
      <xdr:rowOff>180975</xdr:rowOff>
    </xdr:to>
    <xdr:sp>
      <xdr:nvSpPr>
        <xdr:cNvPr id="3" name="Rectangle 18"/>
        <xdr:cNvSpPr>
          <a:spLocks/>
        </xdr:cNvSpPr>
      </xdr:nvSpPr>
      <xdr:spPr>
        <a:xfrm>
          <a:off x="3200400" y="6000750"/>
          <a:ext cx="123825" cy="1143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66675</xdr:rowOff>
    </xdr:from>
    <xdr:to>
      <xdr:col>8</xdr:col>
      <xdr:colOff>142875</xdr:colOff>
      <xdr:row>25</xdr:row>
      <xdr:rowOff>180975</xdr:rowOff>
    </xdr:to>
    <xdr:sp>
      <xdr:nvSpPr>
        <xdr:cNvPr id="4" name="Rectangle 2"/>
        <xdr:cNvSpPr>
          <a:spLocks/>
        </xdr:cNvSpPr>
      </xdr:nvSpPr>
      <xdr:spPr>
        <a:xfrm>
          <a:off x="1447800" y="6000750"/>
          <a:ext cx="123825" cy="1143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29</xdr:col>
      <xdr:colOff>19050</xdr:colOff>
      <xdr:row>0</xdr:row>
      <xdr:rowOff>371475</xdr:rowOff>
    </xdr:from>
    <xdr:to>
      <xdr:col>33</xdr:col>
      <xdr:colOff>180975</xdr:colOff>
      <xdr:row>3</xdr:row>
      <xdr:rowOff>76200</xdr:rowOff>
    </xdr:to>
    <xdr:pic>
      <xdr:nvPicPr>
        <xdr:cNvPr id="5" name="Picture 396" descr="DFBL-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48300" y="371475"/>
          <a:ext cx="9620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34</xdr:col>
      <xdr:colOff>0</xdr:colOff>
      <xdr:row>0</xdr:row>
      <xdr:rowOff>0</xdr:rowOff>
    </xdr:from>
    <xdr:to>
      <xdr:col>43</xdr:col>
      <xdr:colOff>590550</xdr:colOff>
      <xdr:row>3</xdr:row>
      <xdr:rowOff>209550</xdr:rowOff>
    </xdr:to>
    <xdr:pic>
      <xdr:nvPicPr>
        <xdr:cNvPr id="1" name="Picture 159" descr="DFBL-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0"/>
          <a:ext cx="140970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9525</xdr:colOff>
      <xdr:row>3</xdr:row>
      <xdr:rowOff>209550</xdr:rowOff>
    </xdr:to>
    <xdr:pic>
      <xdr:nvPicPr>
        <xdr:cNvPr id="2" name="Picture 159" descr="DFBL-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0970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9525</xdr:colOff>
      <xdr:row>0</xdr:row>
      <xdr:rowOff>0</xdr:rowOff>
    </xdr:from>
    <xdr:to>
      <xdr:col>14</xdr:col>
      <xdr:colOff>742950</xdr:colOff>
      <xdr:row>3</xdr:row>
      <xdr:rowOff>257175</xdr:rowOff>
    </xdr:to>
    <xdr:pic>
      <xdr:nvPicPr>
        <xdr:cNvPr id="1" name="Picture 160" descr="DFBL-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62950" y="0"/>
          <a:ext cx="149542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152400</xdr:colOff>
      <xdr:row>3</xdr:row>
      <xdr:rowOff>257175</xdr:rowOff>
    </xdr:to>
    <xdr:pic>
      <xdr:nvPicPr>
        <xdr:cNvPr id="2" name="Picture 160" descr="DFBL-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9542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kumente%20und%20Einstellungen\Siegfried%20Linke\Eigene%20Dateien\Slinke\Schieri\DM-Bad%20Wimpfen\Dokumente%20und%20Einstellungen\Siegfried%20Linke\Eigene%20Dateien\Slinke\Schieri\M60_06\Spielplan_M60_06_Erg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kumente%20und%20Einstellungen\SLinke\Eigene%20Dateien\Slinke\Senioren\Meisterschaften\Feld%202010\Spielpl&#228;ne\Gesamtplan%20Feld%202010%20Schieri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igene%20Dateien\Faustball\Feld%2096\ODM\AK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pielpl"/>
      <sheetName val="Spielbericht"/>
      <sheetName val="Tableau"/>
      <sheetName val="Mannschaft"/>
    </sheetNames>
    <sheetDataSet>
      <sheetData sheetId="0">
        <row r="14">
          <cell r="A14">
            <v>1</v>
          </cell>
          <cell r="B14">
            <v>0.4583333333333333</v>
          </cell>
          <cell r="C14">
            <v>1</v>
          </cell>
          <cell r="D14" t="str">
            <v>TuS Stuttgart</v>
          </cell>
          <cell r="F14" t="str">
            <v>VfB Stuttgart</v>
          </cell>
          <cell r="J14" t="str">
            <v>TSG Stuttgart</v>
          </cell>
          <cell r="K14">
            <v>23</v>
          </cell>
          <cell r="L14" t="str">
            <v>:</v>
          </cell>
          <cell r="M14">
            <v>24</v>
          </cell>
        </row>
        <row r="15">
          <cell r="A15">
            <v>2</v>
          </cell>
          <cell r="B15">
            <v>0.4756944444444444</v>
          </cell>
          <cell r="C15">
            <v>2</v>
          </cell>
          <cell r="D15" t="str">
            <v>PSV Donauwörth</v>
          </cell>
          <cell r="F15" t="str">
            <v>SV Amendingen</v>
          </cell>
          <cell r="J15" t="str">
            <v>TV Eibach 03</v>
          </cell>
          <cell r="K15">
            <v>11</v>
          </cell>
          <cell r="L15" t="str">
            <v>:</v>
          </cell>
          <cell r="M15">
            <v>12</v>
          </cell>
        </row>
        <row r="16">
          <cell r="A16">
            <v>3</v>
          </cell>
          <cell r="B16">
            <v>0.493055555555556</v>
          </cell>
          <cell r="C16">
            <v>3</v>
          </cell>
          <cell r="D16" t="str">
            <v>TSG Stuttgart</v>
          </cell>
          <cell r="F16" t="str">
            <v>TuS Stuttgart</v>
          </cell>
          <cell r="J16" t="str">
            <v>VfB Stuttgart</v>
          </cell>
          <cell r="K16">
            <v>2</v>
          </cell>
          <cell r="L16" t="str">
            <v>:</v>
          </cell>
          <cell r="M16">
            <v>1</v>
          </cell>
        </row>
        <row r="17">
          <cell r="A17">
            <v>4</v>
          </cell>
          <cell r="B17">
            <v>0.510416666666667</v>
          </cell>
          <cell r="C17">
            <v>4</v>
          </cell>
          <cell r="D17" t="str">
            <v>TV Eibach 03</v>
          </cell>
          <cell r="F17" t="str">
            <v>PSV Donauwörth</v>
          </cell>
          <cell r="J17" t="str">
            <v>SV Amendingen</v>
          </cell>
          <cell r="K17">
            <v>17</v>
          </cell>
          <cell r="L17" t="str">
            <v>:</v>
          </cell>
          <cell r="M17">
            <v>18</v>
          </cell>
        </row>
        <row r="18">
          <cell r="A18">
            <v>5</v>
          </cell>
          <cell r="B18">
            <v>0.527777777777778</v>
          </cell>
          <cell r="C18">
            <v>5</v>
          </cell>
          <cell r="D18" t="str">
            <v>TSG Stuttgart</v>
          </cell>
          <cell r="F18" t="str">
            <v>VfB Stuttgart</v>
          </cell>
          <cell r="J18" t="str">
            <v>TuS Stuttgart</v>
          </cell>
          <cell r="K18">
            <v>4</v>
          </cell>
          <cell r="L18" t="str">
            <v>:</v>
          </cell>
          <cell r="M18">
            <v>3</v>
          </cell>
        </row>
        <row r="19">
          <cell r="A19">
            <v>6</v>
          </cell>
          <cell r="B19">
            <v>0.545138888888889</v>
          </cell>
          <cell r="C19">
            <v>6</v>
          </cell>
          <cell r="D19" t="str">
            <v>TV Eibach 03</v>
          </cell>
          <cell r="F19" t="str">
            <v>SV Amendingen</v>
          </cell>
          <cell r="J19" t="str">
            <v>TuS Stuttgart</v>
          </cell>
          <cell r="K19">
            <v>13</v>
          </cell>
          <cell r="L19" t="str">
            <v>:</v>
          </cell>
          <cell r="M19">
            <v>14</v>
          </cell>
        </row>
        <row r="20">
          <cell r="A20">
            <v>7</v>
          </cell>
          <cell r="B20">
            <v>0.5625</v>
          </cell>
          <cell r="C20">
            <v>7</v>
          </cell>
          <cell r="D20" t="str">
            <v>PSV Donauwörth</v>
          </cell>
          <cell r="F20" t="str">
            <v>VfB Stuttgart</v>
          </cell>
          <cell r="J20" t="str">
            <v>TSG Stuttgart</v>
          </cell>
          <cell r="K20">
            <v>20</v>
          </cell>
          <cell r="L20" t="str">
            <v>:</v>
          </cell>
          <cell r="M20">
            <v>19</v>
          </cell>
        </row>
        <row r="21">
          <cell r="A21">
            <v>8</v>
          </cell>
          <cell r="B21">
            <v>0.579861111111111</v>
          </cell>
          <cell r="C21">
            <v>8</v>
          </cell>
          <cell r="D21" t="str">
            <v>TV Eibach 03</v>
          </cell>
          <cell r="F21" t="str">
            <v>TuS Stuttgart</v>
          </cell>
          <cell r="J21" t="str">
            <v>VfB Stuttgart</v>
          </cell>
          <cell r="K21">
            <v>29</v>
          </cell>
          <cell r="L21" t="str">
            <v>:</v>
          </cell>
          <cell r="M21">
            <v>30</v>
          </cell>
        </row>
        <row r="22">
          <cell r="A22">
            <v>9</v>
          </cell>
          <cell r="B22">
            <v>0.597222222222222</v>
          </cell>
          <cell r="C22">
            <v>9</v>
          </cell>
          <cell r="D22" t="str">
            <v>TSG Stuttgart</v>
          </cell>
          <cell r="F22" t="str">
            <v>SV Amendingen</v>
          </cell>
          <cell r="J22" t="str">
            <v>PSV Donauwörth</v>
          </cell>
          <cell r="K22">
            <v>6</v>
          </cell>
          <cell r="L22" t="str">
            <v>:</v>
          </cell>
          <cell r="M22">
            <v>5</v>
          </cell>
        </row>
        <row r="23">
          <cell r="A23">
            <v>10</v>
          </cell>
          <cell r="B23">
            <v>0.614583333333333</v>
          </cell>
          <cell r="C23">
            <v>10</v>
          </cell>
          <cell r="D23" t="str">
            <v>TV Eibach 03</v>
          </cell>
          <cell r="F23" t="str">
            <v>VfB Stuttgart</v>
          </cell>
          <cell r="J23" t="str">
            <v>TuS Stuttgart</v>
          </cell>
          <cell r="K23">
            <v>25</v>
          </cell>
          <cell r="L23" t="str">
            <v>:</v>
          </cell>
          <cell r="M23">
            <v>26</v>
          </cell>
        </row>
        <row r="24">
          <cell r="A24">
            <v>11</v>
          </cell>
          <cell r="B24">
            <v>0.631944444444444</v>
          </cell>
          <cell r="C24">
            <v>11</v>
          </cell>
          <cell r="D24" t="str">
            <v>PSV Donauwörth</v>
          </cell>
          <cell r="F24" t="str">
            <v>TSG Stuttgart</v>
          </cell>
          <cell r="J24" t="str">
            <v>TV Eibach 03</v>
          </cell>
          <cell r="K24">
            <v>7</v>
          </cell>
          <cell r="L24" t="str">
            <v>:</v>
          </cell>
          <cell r="M24">
            <v>8</v>
          </cell>
        </row>
        <row r="25">
          <cell r="A25">
            <v>12</v>
          </cell>
          <cell r="B25">
            <v>0.649305555555555</v>
          </cell>
          <cell r="C25">
            <v>12</v>
          </cell>
          <cell r="D25" t="str">
            <v>TuS Stuttgart</v>
          </cell>
          <cell r="F25" t="str">
            <v>SV Amendingen</v>
          </cell>
          <cell r="J25" t="str">
            <v>VfB Stuttgart</v>
          </cell>
          <cell r="K25">
            <v>15</v>
          </cell>
          <cell r="L25" t="str">
            <v>:</v>
          </cell>
          <cell r="M25">
            <v>16</v>
          </cell>
        </row>
        <row r="26">
          <cell r="A26">
            <v>13</v>
          </cell>
          <cell r="B26">
            <v>0.666666666666666</v>
          </cell>
          <cell r="C26">
            <v>13</v>
          </cell>
          <cell r="D26" t="str">
            <v>TV Eibach 03</v>
          </cell>
          <cell r="F26" t="str">
            <v>TSG Stuttgart</v>
          </cell>
          <cell r="J26" t="str">
            <v>PSV Donauwörth</v>
          </cell>
          <cell r="K26">
            <v>9</v>
          </cell>
          <cell r="L26" t="str">
            <v>:</v>
          </cell>
          <cell r="M26">
            <v>10</v>
          </cell>
        </row>
        <row r="27">
          <cell r="A27">
            <v>14</v>
          </cell>
          <cell r="B27">
            <v>0.684027777777777</v>
          </cell>
          <cell r="C27">
            <v>14</v>
          </cell>
          <cell r="D27" t="str">
            <v>VfB Stuttgart</v>
          </cell>
          <cell r="F27" t="str">
            <v>SV Amendingen</v>
          </cell>
          <cell r="J27" t="str">
            <v>TV Eibach 03</v>
          </cell>
          <cell r="K27">
            <v>27</v>
          </cell>
          <cell r="L27" t="str">
            <v>:</v>
          </cell>
          <cell r="M27">
            <v>28</v>
          </cell>
        </row>
        <row r="28">
          <cell r="A28">
            <v>15</v>
          </cell>
          <cell r="B28">
            <v>0.701388888888888</v>
          </cell>
          <cell r="C28">
            <v>15</v>
          </cell>
          <cell r="D28" t="str">
            <v>PSV Donauwörth</v>
          </cell>
          <cell r="F28" t="str">
            <v>TuS Stuttgart</v>
          </cell>
          <cell r="J28" t="str">
            <v>SV Amendingen</v>
          </cell>
          <cell r="K28">
            <v>22</v>
          </cell>
          <cell r="L28" t="str">
            <v>:</v>
          </cell>
          <cell r="M28">
            <v>21</v>
          </cell>
        </row>
        <row r="29">
          <cell r="A29">
            <v>16</v>
          </cell>
          <cell r="B29">
            <v>0.7291666666666666</v>
          </cell>
          <cell r="C29">
            <v>16</v>
          </cell>
          <cell r="D29" t="str">
            <v> </v>
          </cell>
          <cell r="F29" t="str">
            <v> </v>
          </cell>
          <cell r="J29" t="str">
            <v> </v>
          </cell>
          <cell r="L29" t="str">
            <v>:</v>
          </cell>
        </row>
        <row r="30">
          <cell r="A30">
            <v>17</v>
          </cell>
          <cell r="B30">
            <v>0.7395833333333334</v>
          </cell>
          <cell r="C30">
            <v>17</v>
          </cell>
          <cell r="D30" t="str">
            <v> </v>
          </cell>
          <cell r="F30" t="str">
            <v> </v>
          </cell>
          <cell r="J30" t="str">
            <v> </v>
          </cell>
          <cell r="L30" t="str">
            <v>:</v>
          </cell>
        </row>
        <row r="31">
          <cell r="A31">
            <v>18</v>
          </cell>
          <cell r="B31">
            <v>0.75</v>
          </cell>
          <cell r="C31">
            <v>18</v>
          </cell>
          <cell r="D31" t="str">
            <v> </v>
          </cell>
          <cell r="F31" t="str">
            <v> </v>
          </cell>
          <cell r="J31" t="str">
            <v> </v>
          </cell>
          <cell r="L31" t="str">
            <v>: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esamtplan Sa"/>
      <sheetName val="Gesamtplan So"/>
    </sheetNames>
    <sheetDataSet>
      <sheetData sheetId="1">
        <row r="14">
          <cell r="V14">
            <v>30</v>
          </cell>
          <cell r="W14" t="str">
            <v>M. Reinhard, M. Bongers</v>
          </cell>
        </row>
        <row r="15">
          <cell r="V15">
            <v>31</v>
          </cell>
          <cell r="W15" t="str">
            <v>St. Lutz, R. Happersberger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K 14 w."/>
      <sheetName val="Sppl AK 14 w"/>
      <sheetName val="Ergebnisse AK 14 w"/>
      <sheetName val="Lieber Andreas"/>
      <sheetName val="AK 14 m."/>
      <sheetName val="Sppl AK 14 m"/>
      <sheetName val="Ergebnisse AK 14 m"/>
      <sheetName val="Modul2"/>
    </sheetNames>
    <definedNames>
      <definedName name="Makro2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W213"/>
  <sheetViews>
    <sheetView zoomScalePageLayoutView="0" workbookViewId="0" topLeftCell="A52">
      <selection activeCell="M63" sqref="M63"/>
    </sheetView>
  </sheetViews>
  <sheetFormatPr defaultColWidth="11.421875" defaultRowHeight="12.75"/>
  <cols>
    <col min="1" max="3" width="5.28125" style="548" customWidth="1"/>
    <col min="4" max="4" width="6.28125" style="548" customWidth="1"/>
    <col min="5" max="5" width="2.28125" style="548" customWidth="1"/>
    <col min="6" max="6" width="7.28125" style="548" customWidth="1"/>
    <col min="7" max="8" width="5.28125" style="548" customWidth="1"/>
    <col min="9" max="9" width="8.28125" style="548" customWidth="1"/>
    <col min="10" max="17" width="5.28125" style="548" customWidth="1"/>
    <col min="18" max="19" width="1.7109375" style="548" customWidth="1"/>
    <col min="20" max="23" width="0.85546875" style="548" customWidth="1"/>
  </cols>
  <sheetData>
    <row r="4" spans="1:11" ht="27.75">
      <c r="A4" s="549" t="s">
        <v>304</v>
      </c>
      <c r="B4" s="550"/>
      <c r="C4" s="550"/>
      <c r="D4" s="550"/>
      <c r="E4" s="550"/>
      <c r="F4" s="550"/>
      <c r="G4" s="550"/>
      <c r="H4" s="550"/>
      <c r="I4" s="550"/>
      <c r="J4" s="550"/>
      <c r="K4" s="550"/>
    </row>
    <row r="5" spans="1:11" ht="15.75">
      <c r="A5" s="551" t="s">
        <v>305</v>
      </c>
      <c r="B5" s="550"/>
      <c r="C5" s="550"/>
      <c r="D5" s="550"/>
      <c r="E5" s="550"/>
      <c r="F5" s="550"/>
      <c r="G5" s="550"/>
      <c r="H5" s="550"/>
      <c r="I5" s="550"/>
      <c r="J5" s="550"/>
      <c r="K5" s="550"/>
    </row>
    <row r="6" ht="12.75">
      <c r="A6" s="552"/>
    </row>
    <row r="7" ht="12.75">
      <c r="A7" s="553"/>
    </row>
    <row r="8" ht="12.75">
      <c r="A8" s="553" t="s">
        <v>306</v>
      </c>
    </row>
    <row r="9" spans="2:19" ht="12.75">
      <c r="B9" s="554"/>
      <c r="C9" s="554"/>
      <c r="D9" s="554"/>
      <c r="E9" s="554"/>
      <c r="F9" s="554"/>
      <c r="G9" s="554"/>
      <c r="H9" s="554"/>
      <c r="I9" s="554"/>
      <c r="J9" s="554"/>
      <c r="K9" s="555"/>
      <c r="L9" s="555"/>
      <c r="M9" s="556"/>
      <c r="N9" s="554"/>
      <c r="O9" s="554"/>
      <c r="P9" s="554"/>
      <c r="Q9" s="554"/>
      <c r="R9" s="554"/>
      <c r="S9" s="556"/>
    </row>
    <row r="10" spans="1:17" ht="22.5" customHeight="1">
      <c r="A10" s="557" t="s">
        <v>307</v>
      </c>
      <c r="B10" s="557"/>
      <c r="C10" s="558"/>
      <c r="D10" s="558"/>
      <c r="E10" s="558"/>
      <c r="F10" s="558"/>
      <c r="G10" s="558"/>
      <c r="H10" s="616" t="s">
        <v>308</v>
      </c>
      <c r="I10" s="617"/>
      <c r="J10" s="617"/>
      <c r="K10" s="617"/>
      <c r="L10" s="617"/>
      <c r="M10" s="559"/>
      <c r="Q10" s="560" t="s">
        <v>309</v>
      </c>
    </row>
    <row r="11" spans="1:8" ht="12.75">
      <c r="A11" s="561"/>
      <c r="C11" s="556"/>
      <c r="D11" s="556"/>
      <c r="E11" s="556"/>
      <c r="F11" s="556"/>
      <c r="G11" s="556"/>
      <c r="H11" s="556"/>
    </row>
    <row r="12" spans="1:23" ht="15.75">
      <c r="A12" s="562"/>
      <c r="B12" s="563"/>
      <c r="C12" s="564"/>
      <c r="D12" s="565"/>
      <c r="E12" s="565"/>
      <c r="F12" s="565"/>
      <c r="G12" s="565"/>
      <c r="H12" s="565"/>
      <c r="I12" s="564"/>
      <c r="J12" s="564"/>
      <c r="K12" s="564"/>
      <c r="L12" s="564"/>
      <c r="M12" s="564"/>
      <c r="N12" s="564"/>
      <c r="O12" s="564"/>
      <c r="P12" s="564"/>
      <c r="Q12" s="564"/>
      <c r="R12" s="564"/>
      <c r="S12" s="564"/>
      <c r="T12" s="564"/>
      <c r="U12" s="564"/>
      <c r="V12" s="564"/>
      <c r="W12" s="564"/>
    </row>
    <row r="13" spans="1:23" ht="15.75">
      <c r="A13" s="562"/>
      <c r="B13" s="566"/>
      <c r="C13" s="565"/>
      <c r="D13" s="565"/>
      <c r="E13" s="565"/>
      <c r="F13" s="565"/>
      <c r="G13" s="565"/>
      <c r="H13" s="565"/>
      <c r="I13" s="564"/>
      <c r="J13" s="564"/>
      <c r="K13" s="564"/>
      <c r="L13" s="564"/>
      <c r="M13" s="564"/>
      <c r="N13" s="564"/>
      <c r="O13" s="564"/>
      <c r="P13" s="564"/>
      <c r="Q13" s="564"/>
      <c r="R13" s="564"/>
      <c r="S13" s="564"/>
      <c r="T13" s="564"/>
      <c r="U13" s="564"/>
      <c r="V13" s="564"/>
      <c r="W13" s="564"/>
    </row>
    <row r="14" spans="1:23" ht="15.75">
      <c r="A14" s="562"/>
      <c r="B14" s="566"/>
      <c r="C14" s="564"/>
      <c r="D14" s="565"/>
      <c r="E14" s="565"/>
      <c r="F14" s="565"/>
      <c r="G14" s="565"/>
      <c r="H14" s="565"/>
      <c r="I14" s="564"/>
      <c r="J14" s="564"/>
      <c r="K14" s="564"/>
      <c r="L14" s="564"/>
      <c r="M14" s="564"/>
      <c r="N14" s="564"/>
      <c r="O14" s="564"/>
      <c r="P14" s="564"/>
      <c r="Q14" s="564"/>
      <c r="R14" s="564"/>
      <c r="S14" s="564"/>
      <c r="T14" s="564"/>
      <c r="U14" s="564"/>
      <c r="V14" s="564"/>
      <c r="W14" s="564"/>
    </row>
    <row r="15" spans="1:23" ht="15.75">
      <c r="A15" s="562"/>
      <c r="B15" s="566"/>
      <c r="C15" s="565"/>
      <c r="D15" s="565"/>
      <c r="E15" s="565"/>
      <c r="F15" s="565"/>
      <c r="G15" s="565"/>
      <c r="H15" s="565"/>
      <c r="I15" s="564"/>
      <c r="J15" s="564"/>
      <c r="K15" s="564"/>
      <c r="L15" s="564"/>
      <c r="M15" s="564"/>
      <c r="N15" s="564"/>
      <c r="O15" s="564"/>
      <c r="P15" s="564"/>
      <c r="Q15" s="564"/>
      <c r="R15" s="564"/>
      <c r="S15" s="564"/>
      <c r="T15" s="564"/>
      <c r="U15" s="564"/>
      <c r="V15" s="564"/>
      <c r="W15" s="564"/>
    </row>
    <row r="16" spans="1:8" ht="12.75">
      <c r="A16" s="561"/>
      <c r="B16" s="556"/>
      <c r="C16" s="556"/>
      <c r="D16" s="556"/>
      <c r="E16" s="556"/>
      <c r="F16" s="556"/>
      <c r="G16" s="556"/>
      <c r="H16" s="556"/>
    </row>
    <row r="17" spans="1:8" ht="12.75">
      <c r="A17" s="561"/>
      <c r="B17" s="556"/>
      <c r="C17" s="556"/>
      <c r="D17" s="556"/>
      <c r="E17" s="556"/>
      <c r="F17" s="556"/>
      <c r="G17" s="556"/>
      <c r="H17" s="556"/>
    </row>
    <row r="18" spans="1:7" ht="12.75">
      <c r="A18" s="561"/>
      <c r="B18" s="556"/>
      <c r="C18" s="556"/>
      <c r="D18" s="556"/>
      <c r="E18" s="556"/>
      <c r="F18" s="556"/>
      <c r="G18" s="556"/>
    </row>
    <row r="19" spans="1:15" ht="15.75">
      <c r="A19" s="564" t="s">
        <v>310</v>
      </c>
      <c r="B19" s="567" t="s">
        <v>311</v>
      </c>
      <c r="C19" s="568"/>
      <c r="D19" s="569"/>
      <c r="E19" s="568"/>
      <c r="F19" s="568"/>
      <c r="G19" s="570">
        <v>1</v>
      </c>
      <c r="H19" s="569" t="s">
        <v>289</v>
      </c>
      <c r="M19" s="571" t="s">
        <v>312</v>
      </c>
      <c r="N19" s="572"/>
      <c r="O19" s="573"/>
    </row>
    <row r="20" spans="1:16" ht="15">
      <c r="A20" s="568"/>
      <c r="B20" s="569"/>
      <c r="C20" s="569"/>
      <c r="D20" s="569"/>
      <c r="E20" s="569"/>
      <c r="F20" s="569"/>
      <c r="G20" s="570">
        <v>2</v>
      </c>
      <c r="H20" s="569" t="s">
        <v>292</v>
      </c>
      <c r="M20" s="571" t="s">
        <v>313</v>
      </c>
      <c r="P20" s="574"/>
    </row>
    <row r="21" spans="1:23" ht="15">
      <c r="A21" s="568"/>
      <c r="B21" s="569"/>
      <c r="C21" s="569"/>
      <c r="D21" s="569"/>
      <c r="E21" s="569"/>
      <c r="F21" s="569"/>
      <c r="G21" s="570">
        <v>3</v>
      </c>
      <c r="H21" s="569" t="s">
        <v>314</v>
      </c>
      <c r="M21" s="575" t="s">
        <v>315</v>
      </c>
      <c r="Q21" s="576"/>
      <c r="R21" s="576"/>
      <c r="S21" s="576"/>
      <c r="T21" s="576"/>
      <c r="U21" s="576"/>
      <c r="V21" s="576"/>
      <c r="W21" s="576"/>
    </row>
    <row r="22" spans="1:23" ht="15">
      <c r="A22" s="568"/>
      <c r="B22" s="569"/>
      <c r="C22" s="569"/>
      <c r="D22" s="569"/>
      <c r="E22" s="569"/>
      <c r="F22" s="569"/>
      <c r="G22" s="570">
        <v>4</v>
      </c>
      <c r="H22" s="569" t="s">
        <v>296</v>
      </c>
      <c r="I22" s="569"/>
      <c r="J22" s="569"/>
      <c r="K22" s="576"/>
      <c r="L22" s="576"/>
      <c r="M22" s="575" t="s">
        <v>316</v>
      </c>
      <c r="N22" s="572"/>
      <c r="R22" s="576"/>
      <c r="S22" s="576"/>
      <c r="T22" s="576"/>
      <c r="U22" s="576"/>
      <c r="V22" s="576"/>
      <c r="W22" s="576"/>
    </row>
    <row r="23" spans="1:23" ht="15">
      <c r="A23" s="569"/>
      <c r="B23" s="569"/>
      <c r="C23" s="569"/>
      <c r="D23" s="569"/>
      <c r="E23" s="569"/>
      <c r="F23" s="569"/>
      <c r="Q23" s="576"/>
      <c r="R23" s="576"/>
      <c r="S23" s="576"/>
      <c r="T23" s="576"/>
      <c r="U23" s="576"/>
      <c r="V23" s="576"/>
      <c r="W23" s="576"/>
    </row>
    <row r="24" spans="1:23" ht="15">
      <c r="A24" s="569"/>
      <c r="B24" s="569"/>
      <c r="C24" s="569"/>
      <c r="D24" s="569"/>
      <c r="E24" s="569"/>
      <c r="F24" s="569"/>
      <c r="G24" s="570"/>
      <c r="H24" s="569"/>
      <c r="M24" s="571"/>
      <c r="P24" s="574"/>
      <c r="Q24" s="576"/>
      <c r="R24" s="576"/>
      <c r="S24" s="576"/>
      <c r="T24" s="576"/>
      <c r="U24" s="576"/>
      <c r="V24" s="576"/>
      <c r="W24" s="576"/>
    </row>
    <row r="25" spans="1:23" ht="15">
      <c r="A25" s="569"/>
      <c r="B25" s="569"/>
      <c r="C25" s="569"/>
      <c r="D25" s="569"/>
      <c r="E25" s="569"/>
      <c r="F25" s="569"/>
      <c r="G25" s="570"/>
      <c r="H25" s="569"/>
      <c r="M25" s="575"/>
      <c r="O25" s="573"/>
      <c r="P25" s="574"/>
      <c r="Q25" s="576"/>
      <c r="R25" s="576"/>
      <c r="S25" s="576"/>
      <c r="T25" s="576"/>
      <c r="U25" s="576"/>
      <c r="V25" s="576"/>
      <c r="W25" s="576"/>
    </row>
    <row r="26" spans="1:23" ht="15">
      <c r="A26" s="569"/>
      <c r="G26" s="570"/>
      <c r="P26" s="573"/>
      <c r="Q26" s="576"/>
      <c r="R26" s="576"/>
      <c r="S26" s="576"/>
      <c r="T26" s="576"/>
      <c r="U26" s="576"/>
      <c r="V26" s="576"/>
      <c r="W26" s="576"/>
    </row>
    <row r="27" spans="1:23" ht="15">
      <c r="A27" s="569"/>
      <c r="G27" s="570"/>
      <c r="P27" s="573"/>
      <c r="Q27" s="576"/>
      <c r="R27" s="576"/>
      <c r="S27" s="576"/>
      <c r="T27" s="576"/>
      <c r="U27" s="576"/>
      <c r="V27" s="576"/>
      <c r="W27" s="576"/>
    </row>
    <row r="28" spans="1:17" ht="15">
      <c r="A28" s="577"/>
      <c r="G28" s="570"/>
      <c r="P28" s="574"/>
      <c r="Q28" s="576"/>
    </row>
    <row r="29" ht="15">
      <c r="A29" s="577"/>
    </row>
    <row r="30" spans="2:16" ht="15">
      <c r="B30" s="569" t="s">
        <v>317</v>
      </c>
      <c r="H30" s="578" t="s">
        <v>289</v>
      </c>
      <c r="M30" s="579"/>
      <c r="N30" s="572"/>
      <c r="O30" s="573"/>
      <c r="P30" s="574"/>
    </row>
    <row r="31" spans="15:16" ht="12.75">
      <c r="O31" s="573"/>
      <c r="P31" s="574"/>
    </row>
    <row r="32" spans="1:23" ht="16.5">
      <c r="A32" s="580" t="s">
        <v>318</v>
      </c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</row>
    <row r="33" spans="1:18" ht="18.75">
      <c r="A33" s="581"/>
      <c r="B33" s="573"/>
      <c r="C33" s="573"/>
      <c r="D33" s="573"/>
      <c r="E33" s="573"/>
      <c r="F33" s="573"/>
      <c r="G33" s="573"/>
      <c r="I33" s="573"/>
      <c r="J33" s="573"/>
      <c r="K33" s="573"/>
      <c r="L33" s="573"/>
      <c r="M33" s="573"/>
      <c r="N33" s="573"/>
      <c r="O33" s="573"/>
      <c r="P33" s="573"/>
      <c r="Q33" s="573"/>
      <c r="R33" s="573"/>
    </row>
    <row r="34" spans="1:8" ht="12.75">
      <c r="A34" s="552"/>
      <c r="H34" s="573"/>
    </row>
    <row r="35" spans="1:8" ht="15.75">
      <c r="A35" s="582" t="s">
        <v>319</v>
      </c>
      <c r="H35" s="573"/>
    </row>
    <row r="36" ht="12.75">
      <c r="A36" s="552"/>
    </row>
    <row r="37" spans="1:23" ht="15">
      <c r="A37" s="583" t="s">
        <v>320</v>
      </c>
      <c r="B37" s="576"/>
      <c r="C37" s="576"/>
      <c r="D37" s="576"/>
      <c r="E37" s="576"/>
      <c r="F37" s="576"/>
      <c r="G37" s="576"/>
      <c r="H37" s="576"/>
      <c r="I37" s="576"/>
      <c r="J37" s="576"/>
      <c r="K37" s="576"/>
      <c r="L37" s="576"/>
      <c r="M37" s="576"/>
      <c r="N37" s="576"/>
      <c r="O37" s="576"/>
      <c r="P37" s="576"/>
      <c r="Q37" s="576"/>
      <c r="R37" s="576"/>
      <c r="S37" s="576"/>
      <c r="T37" s="576"/>
      <c r="U37" s="576"/>
      <c r="V37" s="576"/>
      <c r="W37" s="576"/>
    </row>
    <row r="38" spans="1:23" ht="15">
      <c r="A38" s="583" t="s">
        <v>321</v>
      </c>
      <c r="B38" s="576"/>
      <c r="C38" s="576"/>
      <c r="D38" s="576"/>
      <c r="E38" s="576"/>
      <c r="F38" s="576"/>
      <c r="G38" s="576"/>
      <c r="H38" s="576"/>
      <c r="I38" s="576"/>
      <c r="J38" s="576"/>
      <c r="K38" s="576"/>
      <c r="L38" s="576"/>
      <c r="M38" s="576"/>
      <c r="N38" s="576"/>
      <c r="O38" s="576"/>
      <c r="P38" s="576"/>
      <c r="Q38" s="576"/>
      <c r="R38" s="576"/>
      <c r="S38" s="576"/>
      <c r="T38" s="576"/>
      <c r="U38" s="576"/>
      <c r="V38" s="576"/>
      <c r="W38" s="576"/>
    </row>
    <row r="39" spans="1:23" ht="15">
      <c r="A39" s="583" t="s">
        <v>322</v>
      </c>
      <c r="B39" s="576"/>
      <c r="C39" s="576"/>
      <c r="D39" s="576"/>
      <c r="E39" s="576"/>
      <c r="F39" s="576"/>
      <c r="G39" s="576"/>
      <c r="H39" s="576"/>
      <c r="I39" s="576"/>
      <c r="J39" s="576"/>
      <c r="K39" s="576"/>
      <c r="L39" s="576"/>
      <c r="M39" s="576"/>
      <c r="N39" s="576"/>
      <c r="O39" s="576"/>
      <c r="P39" s="576"/>
      <c r="Q39" s="576"/>
      <c r="R39" s="576"/>
      <c r="S39" s="576"/>
      <c r="T39" s="576"/>
      <c r="U39" s="576"/>
      <c r="V39" s="576"/>
      <c r="W39" s="576"/>
    </row>
    <row r="40" spans="1:23" ht="15">
      <c r="A40" s="583"/>
      <c r="B40" s="576"/>
      <c r="C40" s="576"/>
      <c r="D40" s="576"/>
      <c r="E40" s="576"/>
      <c r="F40" s="576"/>
      <c r="G40" s="576"/>
      <c r="H40" s="576"/>
      <c r="I40" s="576"/>
      <c r="J40" s="576"/>
      <c r="K40" s="576"/>
      <c r="L40" s="576"/>
      <c r="M40" s="576"/>
      <c r="N40" s="576"/>
      <c r="O40" s="576"/>
      <c r="P40" s="576"/>
      <c r="Q40" s="576"/>
      <c r="R40" s="576"/>
      <c r="S40" s="576"/>
      <c r="T40" s="576"/>
      <c r="U40" s="576"/>
      <c r="V40" s="576"/>
      <c r="W40" s="576"/>
    </row>
    <row r="41" spans="1:23" ht="15">
      <c r="A41" s="583" t="s">
        <v>323</v>
      </c>
      <c r="B41" s="576"/>
      <c r="C41" s="576"/>
      <c r="D41" s="576"/>
      <c r="E41" s="576"/>
      <c r="F41" s="576"/>
      <c r="G41" s="576"/>
      <c r="H41" s="576"/>
      <c r="I41" s="576"/>
      <c r="J41" s="576"/>
      <c r="K41" s="576"/>
      <c r="L41" s="576"/>
      <c r="M41" s="576"/>
      <c r="N41" s="576"/>
      <c r="O41" s="576"/>
      <c r="P41" s="576"/>
      <c r="Q41" s="576"/>
      <c r="R41" s="576"/>
      <c r="S41" s="576"/>
      <c r="T41" s="576"/>
      <c r="U41" s="576"/>
      <c r="V41" s="576"/>
      <c r="W41" s="576"/>
    </row>
    <row r="42" spans="1:23" ht="15">
      <c r="A42" s="583" t="s">
        <v>324</v>
      </c>
      <c r="B42" s="576"/>
      <c r="C42" s="576"/>
      <c r="D42" s="576"/>
      <c r="E42" s="576"/>
      <c r="F42" s="576"/>
      <c r="G42" s="576"/>
      <c r="H42" s="576"/>
      <c r="I42" s="576"/>
      <c r="J42" s="576"/>
      <c r="K42" s="576"/>
      <c r="L42" s="576"/>
      <c r="M42" s="576"/>
      <c r="N42" s="576"/>
      <c r="O42" s="576"/>
      <c r="P42" s="576"/>
      <c r="Q42" s="576"/>
      <c r="R42" s="576"/>
      <c r="S42" s="576"/>
      <c r="T42" s="576"/>
      <c r="U42" s="576"/>
      <c r="V42" s="576"/>
      <c r="W42" s="576"/>
    </row>
    <row r="43" spans="1:23" ht="15">
      <c r="A43" s="583" t="s">
        <v>325</v>
      </c>
      <c r="B43" s="576"/>
      <c r="C43" s="576"/>
      <c r="D43" s="576"/>
      <c r="E43" s="576"/>
      <c r="F43" s="576"/>
      <c r="G43" s="576"/>
      <c r="H43" s="576"/>
      <c r="I43" s="576"/>
      <c r="J43" s="576"/>
      <c r="K43" s="576"/>
      <c r="L43" s="576"/>
      <c r="M43" s="576"/>
      <c r="N43" s="576"/>
      <c r="O43" s="576"/>
      <c r="P43" s="576"/>
      <c r="Q43" s="576"/>
      <c r="R43" s="576"/>
      <c r="S43" s="576"/>
      <c r="T43" s="576"/>
      <c r="U43" s="576"/>
      <c r="V43" s="576"/>
      <c r="W43" s="576"/>
    </row>
    <row r="44" spans="1:23" ht="15.75">
      <c r="A44" s="582"/>
      <c r="B44" s="576"/>
      <c r="C44" s="576"/>
      <c r="D44" s="576"/>
      <c r="E44" s="576"/>
      <c r="F44" s="576"/>
      <c r="G44" s="576"/>
      <c r="H44" s="576"/>
      <c r="I44" s="576"/>
      <c r="J44" s="576"/>
      <c r="K44" s="576"/>
      <c r="L44" s="576"/>
      <c r="M44" s="576"/>
      <c r="N44" s="576"/>
      <c r="O44" s="576"/>
      <c r="P44" s="576"/>
      <c r="Q44" s="576"/>
      <c r="R44" s="576"/>
      <c r="S44" s="576"/>
      <c r="T44" s="576"/>
      <c r="U44" s="576"/>
      <c r="V44" s="576"/>
      <c r="W44" s="576"/>
    </row>
    <row r="45" spans="1:23" ht="15">
      <c r="A45" s="583" t="s">
        <v>326</v>
      </c>
      <c r="B45" s="576"/>
      <c r="C45" s="576"/>
      <c r="D45" s="569" t="s">
        <v>327</v>
      </c>
      <c r="E45" s="576"/>
      <c r="F45" s="576"/>
      <c r="G45" s="576"/>
      <c r="H45" s="576"/>
      <c r="I45" s="576"/>
      <c r="J45" s="576"/>
      <c r="K45" s="576"/>
      <c r="L45" s="576"/>
      <c r="M45" s="576"/>
      <c r="N45" s="576"/>
      <c r="O45" s="576"/>
      <c r="P45" s="576"/>
      <c r="Q45" s="576"/>
      <c r="R45" s="576"/>
      <c r="S45" s="576"/>
      <c r="T45" s="576"/>
      <c r="U45" s="576"/>
      <c r="V45" s="576"/>
      <c r="W45" s="576"/>
    </row>
    <row r="46" spans="1:23" ht="15.75">
      <c r="A46" s="582"/>
      <c r="B46" s="576"/>
      <c r="C46" s="576"/>
      <c r="D46" s="576"/>
      <c r="E46" s="576"/>
      <c r="F46" s="576"/>
      <c r="G46" s="576"/>
      <c r="H46" s="576"/>
      <c r="I46" s="576"/>
      <c r="J46" s="576"/>
      <c r="K46" s="576"/>
      <c r="L46" s="576"/>
      <c r="M46" s="576"/>
      <c r="N46" s="576"/>
      <c r="O46" s="576"/>
      <c r="P46" s="576"/>
      <c r="Q46" s="576"/>
      <c r="R46" s="576"/>
      <c r="S46" s="576"/>
      <c r="T46" s="576"/>
      <c r="U46" s="576"/>
      <c r="V46" s="576"/>
      <c r="W46" s="576"/>
    </row>
    <row r="47" spans="1:23" ht="15.75">
      <c r="A47" s="582"/>
      <c r="B47" s="576"/>
      <c r="C47" s="576"/>
      <c r="D47" s="569" t="s">
        <v>328</v>
      </c>
      <c r="E47" s="576"/>
      <c r="F47" s="576"/>
      <c r="G47" s="576"/>
      <c r="H47" s="576"/>
      <c r="I47" s="576"/>
      <c r="J47" s="576"/>
      <c r="K47" s="576"/>
      <c r="L47" s="576"/>
      <c r="M47" s="576"/>
      <c r="N47" s="576"/>
      <c r="O47" s="576"/>
      <c r="P47" s="576"/>
      <c r="Q47" s="576"/>
      <c r="R47" s="576"/>
      <c r="S47" s="576"/>
      <c r="T47" s="576"/>
      <c r="U47" s="576"/>
      <c r="V47" s="576"/>
      <c r="W47" s="576"/>
    </row>
    <row r="48" spans="1:23" ht="15.75">
      <c r="A48" s="582"/>
      <c r="B48" s="576"/>
      <c r="C48" s="576"/>
      <c r="D48" s="576"/>
      <c r="E48" s="576"/>
      <c r="F48" s="576"/>
      <c r="G48" s="576"/>
      <c r="H48" s="576"/>
      <c r="I48" s="576"/>
      <c r="J48" s="576"/>
      <c r="K48" s="576"/>
      <c r="L48" s="576"/>
      <c r="M48" s="576"/>
      <c r="N48" s="576"/>
      <c r="O48" s="576"/>
      <c r="P48" s="576"/>
      <c r="Q48" s="576"/>
      <c r="R48" s="576"/>
      <c r="S48" s="576"/>
      <c r="T48" s="576"/>
      <c r="U48" s="576"/>
      <c r="V48" s="576"/>
      <c r="W48" s="576"/>
    </row>
    <row r="49" spans="1:23" ht="15.75">
      <c r="A49" s="582"/>
      <c r="B49" s="576"/>
      <c r="C49" s="576"/>
      <c r="D49" s="569" t="s">
        <v>329</v>
      </c>
      <c r="E49" s="576"/>
      <c r="F49" s="576"/>
      <c r="G49" s="576"/>
      <c r="H49" s="576"/>
      <c r="I49" s="576"/>
      <c r="J49" s="576"/>
      <c r="K49" s="576"/>
      <c r="L49" s="576"/>
      <c r="M49" s="576"/>
      <c r="N49" s="576"/>
      <c r="O49" s="576"/>
      <c r="P49" s="576"/>
      <c r="Q49" s="576"/>
      <c r="R49" s="576"/>
      <c r="S49" s="576"/>
      <c r="T49" s="576"/>
      <c r="U49" s="576"/>
      <c r="V49" s="576"/>
      <c r="W49" s="576"/>
    </row>
    <row r="50" spans="1:23" ht="15.75">
      <c r="A50" s="582"/>
      <c r="B50" s="576"/>
      <c r="C50" s="576"/>
      <c r="D50" s="584"/>
      <c r="E50" s="576"/>
      <c r="F50" s="576"/>
      <c r="G50" s="576"/>
      <c r="H50" s="576"/>
      <c r="I50" s="576"/>
      <c r="J50" s="576"/>
      <c r="K50" s="576"/>
      <c r="L50" s="576"/>
      <c r="M50" s="576"/>
      <c r="N50" s="576"/>
      <c r="O50" s="576"/>
      <c r="P50" s="576"/>
      <c r="Q50" s="576"/>
      <c r="R50" s="576"/>
      <c r="S50" s="576"/>
      <c r="T50" s="576"/>
      <c r="U50" s="576"/>
      <c r="V50" s="576"/>
      <c r="W50" s="576"/>
    </row>
    <row r="51" spans="1:23" ht="18">
      <c r="A51" s="585"/>
      <c r="B51" s="576"/>
      <c r="C51" s="576"/>
      <c r="D51" s="576"/>
      <c r="E51" s="576"/>
      <c r="F51" s="576"/>
      <c r="G51" s="576"/>
      <c r="H51" s="576"/>
      <c r="I51" s="576"/>
      <c r="J51" s="576"/>
      <c r="K51" s="576"/>
      <c r="L51" s="576"/>
      <c r="M51" s="576" t="s">
        <v>330</v>
      </c>
      <c r="N51" s="576"/>
      <c r="O51" s="576"/>
      <c r="P51" s="576"/>
      <c r="Q51" s="576"/>
      <c r="R51" s="576"/>
      <c r="S51" s="576"/>
      <c r="T51" s="576"/>
      <c r="U51" s="576"/>
      <c r="V51" s="576"/>
      <c r="W51" s="576"/>
    </row>
    <row r="52" spans="1:23" ht="15.75">
      <c r="A52" s="582"/>
      <c r="B52" s="576"/>
      <c r="C52" s="576"/>
      <c r="D52" s="576"/>
      <c r="E52" s="576"/>
      <c r="F52" s="576"/>
      <c r="G52" s="576"/>
      <c r="H52" s="576"/>
      <c r="I52" s="576"/>
      <c r="J52" s="576"/>
      <c r="K52" s="576"/>
      <c r="L52" s="576"/>
      <c r="M52" s="576"/>
      <c r="N52" s="576"/>
      <c r="O52" s="576"/>
      <c r="P52" s="576"/>
      <c r="Q52" s="576"/>
      <c r="R52" s="576"/>
      <c r="S52" s="576"/>
      <c r="T52" s="576"/>
      <c r="U52" s="576"/>
      <c r="V52" s="576"/>
      <c r="W52" s="576"/>
    </row>
    <row r="53" ht="15.75">
      <c r="A53" s="582"/>
    </row>
    <row r="54" spans="1:9" ht="15.75">
      <c r="A54" s="582"/>
      <c r="I54" s="583" t="s">
        <v>331</v>
      </c>
    </row>
    <row r="55" ht="15.75">
      <c r="A55" s="582"/>
    </row>
    <row r="56" spans="5:16" ht="21">
      <c r="E56" s="586" t="s">
        <v>332</v>
      </c>
      <c r="F56" s="587"/>
      <c r="G56" s="587"/>
      <c r="H56" s="588"/>
      <c r="I56" s="587"/>
      <c r="J56" s="587"/>
      <c r="K56" s="587"/>
      <c r="L56" s="587"/>
      <c r="M56" s="587"/>
      <c r="N56" s="587"/>
      <c r="O56" s="587"/>
      <c r="P56" s="589"/>
    </row>
    <row r="57" spans="1:18" ht="15.75">
      <c r="A57" s="582"/>
      <c r="B57" s="569"/>
      <c r="C57" s="569"/>
      <c r="D57" s="569"/>
      <c r="E57" s="569"/>
      <c r="F57" s="569"/>
      <c r="G57" s="569"/>
      <c r="I57" s="569"/>
      <c r="J57" s="569"/>
      <c r="K57" s="569"/>
      <c r="L57" s="569"/>
      <c r="M57" s="569"/>
      <c r="N57" s="569"/>
      <c r="O57" s="569"/>
      <c r="P57" s="569"/>
      <c r="Q57" s="569"/>
      <c r="R57" s="569"/>
    </row>
    <row r="58" spans="1:18" ht="15.75">
      <c r="A58" s="582"/>
      <c r="B58" s="569"/>
      <c r="C58" s="569"/>
      <c r="D58" s="569"/>
      <c r="E58" s="569"/>
      <c r="F58" s="569"/>
      <c r="G58" s="569"/>
      <c r="H58" s="569"/>
      <c r="I58" s="569"/>
      <c r="J58" s="569"/>
      <c r="K58" s="569"/>
      <c r="L58" s="569"/>
      <c r="M58" s="569"/>
      <c r="N58" s="569"/>
      <c r="O58" s="569"/>
      <c r="P58" s="569"/>
      <c r="Q58" s="569"/>
      <c r="R58" s="569"/>
    </row>
    <row r="59" spans="1:14" ht="15.75">
      <c r="A59" s="582" t="s">
        <v>333</v>
      </c>
      <c r="B59" s="569"/>
      <c r="C59" s="569"/>
      <c r="D59" s="569"/>
      <c r="E59" s="569" t="s">
        <v>334</v>
      </c>
      <c r="H59" s="618">
        <v>41699</v>
      </c>
      <c r="I59" s="618"/>
      <c r="J59" s="618"/>
      <c r="K59" s="569"/>
      <c r="L59" s="569"/>
      <c r="M59" s="569"/>
      <c r="N59" s="569"/>
    </row>
    <row r="60" spans="1:18" ht="15.75">
      <c r="A60" s="582"/>
      <c r="B60" s="569"/>
      <c r="C60" s="569"/>
      <c r="D60" s="569"/>
      <c r="E60" s="569"/>
      <c r="H60" s="618"/>
      <c r="I60" s="618"/>
      <c r="J60" s="618"/>
      <c r="K60" s="569"/>
      <c r="L60" s="569"/>
      <c r="M60" s="569"/>
      <c r="N60" s="569"/>
      <c r="O60" s="569"/>
      <c r="P60" s="569"/>
      <c r="Q60" s="569"/>
      <c r="R60" s="569"/>
    </row>
    <row r="61" spans="1:18" ht="15.75">
      <c r="A61" s="582"/>
      <c r="B61" s="569"/>
      <c r="C61" s="569"/>
      <c r="D61" s="569"/>
      <c r="E61" s="568"/>
      <c r="F61" s="568"/>
      <c r="G61" s="568"/>
      <c r="H61" s="568"/>
      <c r="I61" s="568"/>
      <c r="J61" s="568"/>
      <c r="K61" s="568"/>
      <c r="L61" s="568"/>
      <c r="M61" s="568"/>
      <c r="N61" s="568"/>
      <c r="O61" s="568"/>
      <c r="P61" s="568"/>
      <c r="Q61" s="569"/>
      <c r="R61" s="569"/>
    </row>
    <row r="62" spans="1:18" ht="15.75">
      <c r="A62" s="582" t="s">
        <v>335</v>
      </c>
      <c r="B62" s="569"/>
      <c r="C62" s="569"/>
      <c r="D62" s="569"/>
      <c r="E62" s="590" t="s">
        <v>336</v>
      </c>
      <c r="F62" s="569"/>
      <c r="G62" s="569"/>
      <c r="H62" s="569"/>
      <c r="I62" s="569"/>
      <c r="J62" s="569"/>
      <c r="K62" s="569"/>
      <c r="L62" s="569"/>
      <c r="M62" s="569"/>
      <c r="N62" s="569"/>
      <c r="O62" s="569"/>
      <c r="P62" s="569"/>
      <c r="Q62" s="569"/>
      <c r="R62" s="569"/>
    </row>
    <row r="63" spans="1:18" ht="15.75">
      <c r="A63" s="582"/>
      <c r="B63" s="569"/>
      <c r="C63" s="569"/>
      <c r="D63" s="569"/>
      <c r="E63" s="569"/>
      <c r="F63" s="569"/>
      <c r="G63" s="569"/>
      <c r="H63" s="569"/>
      <c r="I63" s="569"/>
      <c r="J63" s="569"/>
      <c r="K63" s="569"/>
      <c r="L63" s="569"/>
      <c r="M63" s="569"/>
      <c r="N63" s="569"/>
      <c r="O63" s="569"/>
      <c r="P63" s="569"/>
      <c r="Q63" s="569"/>
      <c r="R63" s="569"/>
    </row>
    <row r="64" spans="1:18" ht="15.75">
      <c r="A64" s="582"/>
      <c r="B64" s="569"/>
      <c r="C64" s="569"/>
      <c r="D64" s="569"/>
      <c r="E64" s="569"/>
      <c r="F64" s="569"/>
      <c r="G64" s="569"/>
      <c r="H64" s="569"/>
      <c r="I64" s="569"/>
      <c r="J64" s="569"/>
      <c r="K64" s="569"/>
      <c r="L64" s="569"/>
      <c r="M64" s="569"/>
      <c r="N64" s="569"/>
      <c r="O64" s="569"/>
      <c r="P64" s="569"/>
      <c r="Q64" s="569"/>
      <c r="R64" s="569"/>
    </row>
    <row r="65" spans="1:18" ht="15.75">
      <c r="A65" s="582" t="s">
        <v>337</v>
      </c>
      <c r="B65" s="569"/>
      <c r="C65" s="569"/>
      <c r="D65" s="569"/>
      <c r="E65" s="590" t="s">
        <v>338</v>
      </c>
      <c r="F65" s="569"/>
      <c r="G65" s="569"/>
      <c r="H65" s="569"/>
      <c r="I65" s="569"/>
      <c r="J65" s="569"/>
      <c r="K65" s="569"/>
      <c r="L65" s="569"/>
      <c r="M65" s="569"/>
      <c r="N65" s="569"/>
      <c r="O65" s="569"/>
      <c r="P65" s="569"/>
      <c r="Q65" s="569"/>
      <c r="R65" s="569"/>
    </row>
    <row r="66" spans="1:18" ht="15.75">
      <c r="A66" s="582"/>
      <c r="B66" s="569"/>
      <c r="C66" s="569"/>
      <c r="D66" s="569"/>
      <c r="E66" s="569"/>
      <c r="F66" s="569"/>
      <c r="G66" s="569"/>
      <c r="H66" s="569"/>
      <c r="I66" s="569"/>
      <c r="J66" s="569"/>
      <c r="K66" s="569"/>
      <c r="L66" s="569"/>
      <c r="M66" s="569"/>
      <c r="N66" s="569"/>
      <c r="O66" s="569"/>
      <c r="P66" s="569"/>
      <c r="Q66" s="569"/>
      <c r="R66" s="569"/>
    </row>
    <row r="67" spans="1:18" ht="15.75">
      <c r="A67" s="582" t="s">
        <v>339</v>
      </c>
      <c r="B67" s="569"/>
      <c r="C67" s="569"/>
      <c r="D67" s="569"/>
      <c r="E67" s="569" t="s">
        <v>340</v>
      </c>
      <c r="F67" s="569"/>
      <c r="G67" s="569"/>
      <c r="H67" s="569"/>
      <c r="I67" s="569"/>
      <c r="J67" s="569"/>
      <c r="K67" s="569"/>
      <c r="L67" s="569"/>
      <c r="M67" s="569"/>
      <c r="N67" s="569"/>
      <c r="O67" s="569"/>
      <c r="P67" s="569"/>
      <c r="Q67" s="569"/>
      <c r="R67" s="569"/>
    </row>
    <row r="68" spans="1:18" ht="15.75">
      <c r="A68" s="582"/>
      <c r="B68" s="569"/>
      <c r="C68" s="569"/>
      <c r="D68" s="569"/>
      <c r="E68" s="569"/>
      <c r="F68" s="569"/>
      <c r="G68" s="569"/>
      <c r="H68" s="569"/>
      <c r="I68" s="569"/>
      <c r="J68" s="569"/>
      <c r="K68" s="569"/>
      <c r="L68" s="569"/>
      <c r="M68" s="569"/>
      <c r="N68" s="569"/>
      <c r="O68" s="569"/>
      <c r="P68" s="569"/>
      <c r="Q68" s="569"/>
      <c r="R68" s="569"/>
    </row>
    <row r="69" spans="1:18" ht="15.75">
      <c r="A69" s="582" t="s">
        <v>341</v>
      </c>
      <c r="B69" s="569"/>
      <c r="C69" s="569"/>
      <c r="D69" s="569"/>
      <c r="E69" s="569" t="s">
        <v>298</v>
      </c>
      <c r="F69" s="569"/>
      <c r="G69" s="569"/>
      <c r="H69" s="569"/>
      <c r="I69" s="569"/>
      <c r="J69" s="569"/>
      <c r="K69" s="569"/>
      <c r="L69" s="569"/>
      <c r="M69" s="569"/>
      <c r="N69" s="569"/>
      <c r="O69" s="569"/>
      <c r="P69" s="569"/>
      <c r="Q69" s="569"/>
      <c r="R69" s="569"/>
    </row>
    <row r="70" spans="1:18" ht="15.75">
      <c r="A70" s="582"/>
      <c r="B70" s="569"/>
      <c r="C70" s="569"/>
      <c r="D70" s="569"/>
      <c r="E70" s="569"/>
      <c r="F70" s="569"/>
      <c r="G70" s="569"/>
      <c r="H70" s="569"/>
      <c r="I70" s="569"/>
      <c r="J70" s="569"/>
      <c r="K70" s="569"/>
      <c r="L70" s="569"/>
      <c r="M70" s="569"/>
      <c r="N70" s="569"/>
      <c r="O70" s="569"/>
      <c r="P70" s="569"/>
      <c r="Q70" s="569"/>
      <c r="R70" s="569"/>
    </row>
    <row r="71" spans="1:18" ht="15.75">
      <c r="A71" s="582" t="s">
        <v>342</v>
      </c>
      <c r="B71" s="569"/>
      <c r="C71" s="569"/>
      <c r="D71" s="569"/>
      <c r="E71" s="569" t="s">
        <v>343</v>
      </c>
      <c r="F71" s="569"/>
      <c r="G71" s="569"/>
      <c r="H71" s="569"/>
      <c r="I71" s="569"/>
      <c r="J71" s="569"/>
      <c r="K71" s="569"/>
      <c r="L71" s="569"/>
      <c r="M71" s="569"/>
      <c r="N71" s="569"/>
      <c r="O71" s="569"/>
      <c r="P71" s="569"/>
      <c r="Q71" s="569"/>
      <c r="R71" s="569"/>
    </row>
    <row r="72" spans="1:18" ht="15.75">
      <c r="A72" s="582"/>
      <c r="B72" s="569"/>
      <c r="C72" s="569"/>
      <c r="D72" s="569"/>
      <c r="E72" s="569"/>
      <c r="F72" s="569"/>
      <c r="G72" s="569"/>
      <c r="H72" s="569"/>
      <c r="I72" s="569"/>
      <c r="J72" s="569"/>
      <c r="K72" s="569"/>
      <c r="L72" s="569"/>
      <c r="M72" s="569"/>
      <c r="N72" s="569"/>
      <c r="O72" s="569"/>
      <c r="P72" s="569"/>
      <c r="Q72" s="569"/>
      <c r="R72" s="569"/>
    </row>
    <row r="73" spans="1:18" ht="15.75">
      <c r="A73" s="582" t="s">
        <v>344</v>
      </c>
      <c r="B73" s="569"/>
      <c r="C73" s="569"/>
      <c r="D73" s="569"/>
      <c r="E73" s="564" t="s">
        <v>289</v>
      </c>
      <c r="F73" s="569"/>
      <c r="G73" s="569"/>
      <c r="H73" s="569"/>
      <c r="I73" s="569"/>
      <c r="J73" s="564" t="s">
        <v>298</v>
      </c>
      <c r="L73" s="569"/>
      <c r="M73" s="569"/>
      <c r="N73" s="569"/>
      <c r="O73" s="569"/>
      <c r="P73" s="569"/>
      <c r="Q73" s="569"/>
      <c r="R73" s="569"/>
    </row>
    <row r="74" spans="1:18" ht="15.75">
      <c r="A74" s="582"/>
      <c r="B74" s="569"/>
      <c r="C74" s="569"/>
      <c r="D74" s="569"/>
      <c r="E74" s="569"/>
      <c r="F74" s="569"/>
      <c r="G74" s="569"/>
      <c r="H74" s="569"/>
      <c r="I74" s="569"/>
      <c r="J74" s="564" t="s">
        <v>299</v>
      </c>
      <c r="L74" s="569"/>
      <c r="M74" s="569"/>
      <c r="N74" s="569"/>
      <c r="O74" s="569"/>
      <c r="P74" s="569"/>
      <c r="Q74" s="569"/>
      <c r="R74" s="569"/>
    </row>
    <row r="75" spans="1:18" ht="15.75">
      <c r="A75" s="582"/>
      <c r="B75" s="569"/>
      <c r="C75" s="569"/>
      <c r="D75" s="569"/>
      <c r="E75" s="569"/>
      <c r="F75" s="569"/>
      <c r="G75" s="569"/>
      <c r="H75" s="569"/>
      <c r="I75" s="569"/>
      <c r="J75" s="564" t="s">
        <v>300</v>
      </c>
      <c r="L75" s="569"/>
      <c r="M75" s="569"/>
      <c r="N75" s="569"/>
      <c r="O75" s="569"/>
      <c r="P75" s="569"/>
      <c r="Q75" s="569"/>
      <c r="R75" s="569"/>
    </row>
    <row r="76" spans="1:18" ht="15.75">
      <c r="A76" s="582"/>
      <c r="B76" s="569"/>
      <c r="C76" s="569"/>
      <c r="D76" s="569"/>
      <c r="E76" s="569"/>
      <c r="F76" s="569"/>
      <c r="G76" s="569"/>
      <c r="H76" s="569"/>
      <c r="I76" s="569"/>
      <c r="J76" s="569" t="s">
        <v>345</v>
      </c>
      <c r="K76" s="591"/>
      <c r="L76" s="569"/>
      <c r="M76" s="569"/>
      <c r="N76" s="569"/>
      <c r="O76" s="569"/>
      <c r="P76" s="569"/>
      <c r="Q76" s="569"/>
      <c r="R76" s="569"/>
    </row>
    <row r="77" spans="1:18" ht="15.75">
      <c r="A77" s="582"/>
      <c r="B77" s="569"/>
      <c r="C77" s="569"/>
      <c r="D77" s="569"/>
      <c r="E77" s="569"/>
      <c r="F77" s="569"/>
      <c r="G77" s="569"/>
      <c r="H77" s="569"/>
      <c r="I77" s="569"/>
      <c r="J77" s="575"/>
      <c r="K77" s="576"/>
      <c r="L77" s="569"/>
      <c r="M77" s="569"/>
      <c r="N77" s="569"/>
      <c r="O77" s="569"/>
      <c r="P77" s="569"/>
      <c r="Q77" s="569"/>
      <c r="R77" s="569"/>
    </row>
    <row r="78" spans="1:18" ht="15.75">
      <c r="A78" s="582"/>
      <c r="B78" s="569"/>
      <c r="C78" s="569"/>
      <c r="D78" s="569"/>
      <c r="E78" s="569"/>
      <c r="F78" s="569"/>
      <c r="G78" s="569"/>
      <c r="H78" s="569"/>
      <c r="I78" s="569"/>
      <c r="J78" s="569"/>
      <c r="K78" s="569"/>
      <c r="L78" s="569"/>
      <c r="M78" s="569"/>
      <c r="N78" s="569"/>
      <c r="O78" s="569"/>
      <c r="P78" s="569"/>
      <c r="Q78" s="569"/>
      <c r="R78" s="569"/>
    </row>
    <row r="79" spans="1:18" ht="15.75">
      <c r="A79" s="582" t="s">
        <v>346</v>
      </c>
      <c r="B79" s="569"/>
      <c r="C79" s="569"/>
      <c r="D79" s="569"/>
      <c r="E79" s="569" t="s">
        <v>347</v>
      </c>
      <c r="H79" s="569"/>
      <c r="I79" s="569"/>
      <c r="J79" s="569"/>
      <c r="K79" s="592" t="s">
        <v>348</v>
      </c>
      <c r="L79" s="569"/>
      <c r="M79" s="569"/>
      <c r="N79" s="569"/>
      <c r="O79" s="569"/>
      <c r="P79" s="569"/>
      <c r="Q79" s="569"/>
      <c r="R79" s="569"/>
    </row>
    <row r="80" spans="1:18" ht="15.75">
      <c r="A80" s="582"/>
      <c r="B80" s="569"/>
      <c r="C80" s="569"/>
      <c r="D80" s="569"/>
      <c r="E80" s="569"/>
      <c r="G80" s="569"/>
      <c r="H80" s="593"/>
      <c r="I80" s="593"/>
      <c r="J80" s="593"/>
      <c r="K80" s="569"/>
      <c r="L80" s="569"/>
      <c r="M80" s="569"/>
      <c r="N80" s="569"/>
      <c r="O80" s="569"/>
      <c r="P80" s="569"/>
      <c r="Q80" s="569"/>
      <c r="R80" s="569"/>
    </row>
    <row r="81" spans="1:18" ht="15.75">
      <c r="A81" s="582"/>
      <c r="B81" s="569"/>
      <c r="C81" s="569"/>
      <c r="D81" s="569"/>
      <c r="E81" s="569"/>
      <c r="F81" s="569"/>
      <c r="G81" s="569"/>
      <c r="H81" s="593"/>
      <c r="I81" s="593"/>
      <c r="J81" s="593"/>
      <c r="K81" s="569"/>
      <c r="L81" s="569"/>
      <c r="M81" s="569"/>
      <c r="N81" s="569"/>
      <c r="O81" s="569"/>
      <c r="P81" s="569"/>
      <c r="Q81" s="569"/>
      <c r="R81" s="569"/>
    </row>
    <row r="82" spans="1:23" ht="15.75">
      <c r="A82" s="594"/>
      <c r="B82" s="593"/>
      <c r="C82" s="593"/>
      <c r="D82" s="593"/>
      <c r="E82" s="595"/>
      <c r="F82" s="595"/>
      <c r="G82" s="596"/>
      <c r="H82" s="593"/>
      <c r="I82" s="593"/>
      <c r="J82" s="593"/>
      <c r="K82" s="593"/>
      <c r="L82" s="593"/>
      <c r="M82" s="593"/>
      <c r="N82" s="593"/>
      <c r="O82" s="593"/>
      <c r="P82" s="593"/>
      <c r="Q82" s="593"/>
      <c r="R82" s="593"/>
      <c r="S82" s="595"/>
      <c r="T82" s="595"/>
      <c r="U82" s="595"/>
      <c r="V82" s="595"/>
      <c r="W82" s="595"/>
    </row>
    <row r="83" spans="1:23" ht="15.75">
      <c r="A83" s="594" t="s">
        <v>349</v>
      </c>
      <c r="B83" s="593"/>
      <c r="C83" s="593"/>
      <c r="D83" s="593"/>
      <c r="E83" s="597" t="s">
        <v>350</v>
      </c>
      <c r="F83" s="595"/>
      <c r="G83" s="596"/>
      <c r="H83" s="593"/>
      <c r="I83" s="596"/>
      <c r="J83" s="593"/>
      <c r="K83" s="593"/>
      <c r="L83" s="593"/>
      <c r="M83" s="593"/>
      <c r="N83" s="593"/>
      <c r="O83" s="593"/>
      <c r="P83" s="593"/>
      <c r="Q83" s="593"/>
      <c r="R83" s="593"/>
      <c r="S83" s="595"/>
      <c r="T83" s="595"/>
      <c r="U83" s="595"/>
      <c r="V83" s="595"/>
      <c r="W83" s="595"/>
    </row>
    <row r="84" spans="1:23" ht="15.75">
      <c r="A84" s="594"/>
      <c r="B84" s="593"/>
      <c r="C84" s="593"/>
      <c r="D84" s="593"/>
      <c r="E84" s="598" t="s">
        <v>351</v>
      </c>
      <c r="F84" s="593"/>
      <c r="G84" s="593"/>
      <c r="H84" s="593"/>
      <c r="I84" s="593"/>
      <c r="J84" s="593"/>
      <c r="K84" s="593"/>
      <c r="L84" s="593"/>
      <c r="M84" s="593"/>
      <c r="N84" s="593"/>
      <c r="O84" s="593"/>
      <c r="P84" s="593"/>
      <c r="Q84" s="593"/>
      <c r="R84" s="593"/>
      <c r="S84" s="595"/>
      <c r="T84" s="595"/>
      <c r="U84" s="595"/>
      <c r="V84" s="595"/>
      <c r="W84" s="595"/>
    </row>
    <row r="85" spans="2:23" ht="15.75">
      <c r="B85" s="593"/>
      <c r="C85" s="593"/>
      <c r="D85" s="593"/>
      <c r="E85" s="596"/>
      <c r="F85" s="593"/>
      <c r="G85" s="595"/>
      <c r="H85" s="593"/>
      <c r="I85" s="593"/>
      <c r="J85" s="593"/>
      <c r="K85" s="593"/>
      <c r="L85" s="595"/>
      <c r="M85" s="595"/>
      <c r="N85" s="598"/>
      <c r="O85" s="593"/>
      <c r="P85" s="593"/>
      <c r="Q85" s="593"/>
      <c r="R85" s="593"/>
      <c r="S85" s="595"/>
      <c r="T85" s="595"/>
      <c r="U85" s="595"/>
      <c r="V85" s="595"/>
      <c r="W85" s="595"/>
    </row>
    <row r="86" spans="1:23" ht="15">
      <c r="A86" s="593"/>
      <c r="B86" s="593"/>
      <c r="C86" s="593"/>
      <c r="D86" s="593"/>
      <c r="E86" s="593"/>
      <c r="F86" s="593"/>
      <c r="G86" s="593"/>
      <c r="H86" s="593"/>
      <c r="I86" s="593"/>
      <c r="J86" s="593"/>
      <c r="K86" s="593"/>
      <c r="L86" s="593"/>
      <c r="M86" s="593"/>
      <c r="N86" s="593"/>
      <c r="O86" s="593"/>
      <c r="P86" s="593"/>
      <c r="Q86" s="593"/>
      <c r="R86" s="593"/>
      <c r="S86" s="593"/>
      <c r="T86" s="593"/>
      <c r="U86" s="593"/>
      <c r="V86" s="593"/>
      <c r="W86" s="593"/>
    </row>
    <row r="87" spans="1:23" ht="15">
      <c r="A87" s="593"/>
      <c r="B87" s="593"/>
      <c r="C87" s="593"/>
      <c r="D87" s="593"/>
      <c r="E87" s="593"/>
      <c r="F87" s="593"/>
      <c r="G87" s="593"/>
      <c r="H87" s="593"/>
      <c r="I87" s="593"/>
      <c r="J87" s="593"/>
      <c r="K87" s="593"/>
      <c r="L87" s="593"/>
      <c r="M87" s="593"/>
      <c r="N87" s="593"/>
      <c r="O87" s="593"/>
      <c r="P87" s="593"/>
      <c r="Q87" s="593"/>
      <c r="R87" s="593"/>
      <c r="S87" s="593"/>
      <c r="T87" s="593"/>
      <c r="U87" s="593"/>
      <c r="V87" s="593"/>
      <c r="W87" s="593"/>
    </row>
    <row r="88" spans="1:23" ht="15">
      <c r="A88" s="593"/>
      <c r="B88" s="593"/>
      <c r="C88" s="593"/>
      <c r="D88" s="593"/>
      <c r="E88" s="593"/>
      <c r="F88" s="593"/>
      <c r="G88" s="593"/>
      <c r="H88" s="593"/>
      <c r="I88" s="593"/>
      <c r="J88" s="593"/>
      <c r="K88" s="593"/>
      <c r="L88" s="593"/>
      <c r="M88" s="593"/>
      <c r="N88" s="593"/>
      <c r="O88" s="593"/>
      <c r="P88" s="593"/>
      <c r="Q88" s="593"/>
      <c r="R88" s="593"/>
      <c r="S88" s="593"/>
      <c r="T88" s="593"/>
      <c r="U88" s="593"/>
      <c r="V88" s="593"/>
      <c r="W88" s="593"/>
    </row>
    <row r="89" spans="1:23" ht="15">
      <c r="A89" s="593"/>
      <c r="B89" s="593"/>
      <c r="C89" s="593"/>
      <c r="D89" s="593"/>
      <c r="E89" s="593"/>
      <c r="F89" s="593"/>
      <c r="G89" s="593"/>
      <c r="H89" s="593"/>
      <c r="I89" s="593"/>
      <c r="J89" s="593"/>
      <c r="K89" s="593"/>
      <c r="L89" s="593"/>
      <c r="M89" s="593"/>
      <c r="N89" s="593"/>
      <c r="O89" s="593"/>
      <c r="P89" s="593"/>
      <c r="Q89" s="593"/>
      <c r="R89" s="593"/>
      <c r="S89" s="593"/>
      <c r="T89" s="593"/>
      <c r="U89" s="593"/>
      <c r="V89" s="593"/>
      <c r="W89" s="593"/>
    </row>
    <row r="90" spans="1:23" ht="15">
      <c r="A90" s="593"/>
      <c r="B90" s="593"/>
      <c r="C90" s="593"/>
      <c r="D90" s="593"/>
      <c r="E90" s="593"/>
      <c r="F90" s="593"/>
      <c r="G90" s="593"/>
      <c r="H90" s="593"/>
      <c r="I90" s="593"/>
      <c r="J90" s="593"/>
      <c r="K90" s="593"/>
      <c r="L90" s="593"/>
      <c r="M90" s="593"/>
      <c r="N90" s="593"/>
      <c r="O90" s="593"/>
      <c r="P90" s="593"/>
      <c r="Q90" s="593"/>
      <c r="R90" s="593"/>
      <c r="S90" s="593"/>
      <c r="T90" s="593"/>
      <c r="U90" s="593"/>
      <c r="V90" s="593"/>
      <c r="W90" s="593"/>
    </row>
    <row r="91" spans="1:23" ht="15">
      <c r="A91" s="593"/>
      <c r="B91" s="593"/>
      <c r="C91" s="593"/>
      <c r="D91" s="593"/>
      <c r="E91" s="593"/>
      <c r="F91" s="593"/>
      <c r="G91" s="593"/>
      <c r="H91" s="593"/>
      <c r="I91" s="593"/>
      <c r="J91" s="593"/>
      <c r="K91" s="593"/>
      <c r="L91" s="593"/>
      <c r="M91" s="593"/>
      <c r="N91" s="593"/>
      <c r="O91" s="593"/>
      <c r="P91" s="593"/>
      <c r="Q91" s="569"/>
      <c r="R91" s="593"/>
      <c r="S91" s="593"/>
      <c r="T91" s="593"/>
      <c r="U91" s="593"/>
      <c r="V91" s="593"/>
      <c r="W91" s="593"/>
    </row>
    <row r="92" spans="1:23" ht="15">
      <c r="A92" s="593"/>
      <c r="B92" s="593"/>
      <c r="C92" s="593"/>
      <c r="D92" s="593"/>
      <c r="E92" s="593"/>
      <c r="F92" s="593"/>
      <c r="G92" s="593"/>
      <c r="H92" s="576"/>
      <c r="I92" s="576"/>
      <c r="J92" s="576"/>
      <c r="K92" s="593"/>
      <c r="L92" s="593"/>
      <c r="M92" s="593"/>
      <c r="N92" s="593"/>
      <c r="O92" s="593"/>
      <c r="P92" s="593"/>
      <c r="Q92" s="599" t="s">
        <v>352</v>
      </c>
      <c r="R92" s="593"/>
      <c r="S92" s="593"/>
      <c r="T92" s="593"/>
      <c r="U92" s="593"/>
      <c r="V92" s="593"/>
      <c r="W92" s="593"/>
    </row>
    <row r="93" spans="1:23" ht="15">
      <c r="A93" s="593"/>
      <c r="B93" s="593"/>
      <c r="C93" s="593"/>
      <c r="D93" s="593"/>
      <c r="E93" s="593"/>
      <c r="F93" s="593"/>
      <c r="G93" s="593"/>
      <c r="H93" s="576"/>
      <c r="I93" s="576"/>
      <c r="J93" s="576"/>
      <c r="K93" s="593"/>
      <c r="L93" s="593"/>
      <c r="M93" s="593"/>
      <c r="N93" s="593"/>
      <c r="O93" s="593"/>
      <c r="P93" s="593"/>
      <c r="Q93" s="569"/>
      <c r="R93" s="593"/>
      <c r="S93" s="593"/>
      <c r="T93" s="593"/>
      <c r="U93" s="593"/>
      <c r="V93" s="593"/>
      <c r="W93" s="593"/>
    </row>
    <row r="94" spans="1:23" ht="15">
      <c r="A94" s="576"/>
      <c r="B94" s="576"/>
      <c r="C94" s="576"/>
      <c r="D94" s="576"/>
      <c r="E94" s="576"/>
      <c r="F94" s="576"/>
      <c r="G94" s="576"/>
      <c r="H94" s="569"/>
      <c r="I94" s="569"/>
      <c r="J94" s="569"/>
      <c r="K94" s="576"/>
      <c r="L94" s="576"/>
      <c r="M94" s="576"/>
      <c r="N94" s="576"/>
      <c r="O94" s="576"/>
      <c r="P94" s="576"/>
      <c r="Q94" s="576"/>
      <c r="R94" s="576"/>
      <c r="S94" s="576"/>
      <c r="T94" s="576"/>
      <c r="U94" s="576"/>
      <c r="V94" s="576"/>
      <c r="W94" s="576"/>
    </row>
    <row r="95" spans="1:23" ht="15">
      <c r="A95" s="576"/>
      <c r="B95" s="576"/>
      <c r="C95" s="576"/>
      <c r="D95" s="576"/>
      <c r="E95" s="576"/>
      <c r="F95" s="576"/>
      <c r="G95" s="576"/>
      <c r="H95" s="600"/>
      <c r="I95" s="600"/>
      <c r="J95" s="600"/>
      <c r="K95" s="576"/>
      <c r="L95" s="576"/>
      <c r="M95" s="576"/>
      <c r="N95" s="576"/>
      <c r="O95" s="576"/>
      <c r="P95" s="576"/>
      <c r="Q95" s="576"/>
      <c r="R95" s="576"/>
      <c r="S95" s="576"/>
      <c r="T95" s="576"/>
      <c r="U95" s="576"/>
      <c r="V95" s="576"/>
      <c r="W95" s="576"/>
    </row>
    <row r="96" spans="1:18" ht="15.75">
      <c r="A96" s="582"/>
      <c r="B96" s="569"/>
      <c r="C96" s="569"/>
      <c r="D96" s="569"/>
      <c r="E96" s="569"/>
      <c r="F96" s="569"/>
      <c r="G96" s="569"/>
      <c r="H96" s="569"/>
      <c r="I96" s="569"/>
      <c r="J96" s="569"/>
      <c r="K96" s="569"/>
      <c r="L96" s="569"/>
      <c r="M96" s="569"/>
      <c r="N96" s="569"/>
      <c r="O96" s="569"/>
      <c r="P96" s="569"/>
      <c r="R96" s="569"/>
    </row>
    <row r="97" spans="1:18" ht="15.75">
      <c r="A97" s="582"/>
      <c r="B97" s="569"/>
      <c r="C97" s="569"/>
      <c r="D97" s="601" t="s">
        <v>353</v>
      </c>
      <c r="E97" s="601"/>
      <c r="F97" s="601"/>
      <c r="G97" s="601"/>
      <c r="H97" s="602"/>
      <c r="I97" s="602"/>
      <c r="J97" s="602"/>
      <c r="K97" s="601"/>
      <c r="L97" s="601"/>
      <c r="M97" s="601"/>
      <c r="N97" s="601"/>
      <c r="O97" s="601"/>
      <c r="P97" s="601"/>
      <c r="Q97" s="600"/>
      <c r="R97" s="569"/>
    </row>
    <row r="98" spans="1:18" ht="15.75">
      <c r="A98" s="582"/>
      <c r="B98" s="569"/>
      <c r="C98" s="569"/>
      <c r="D98" s="569"/>
      <c r="E98" s="569"/>
      <c r="F98" s="569"/>
      <c r="G98" s="569"/>
      <c r="H98" s="569"/>
      <c r="I98" s="569"/>
      <c r="J98" s="569"/>
      <c r="K98" s="569"/>
      <c r="L98" s="569"/>
      <c r="M98" s="569"/>
      <c r="N98" s="569"/>
      <c r="O98" s="569"/>
      <c r="P98" s="569"/>
      <c r="Q98" s="569"/>
      <c r="R98" s="569"/>
    </row>
    <row r="99" spans="1:18" ht="20.25">
      <c r="A99" s="556"/>
      <c r="B99" s="556"/>
      <c r="C99" s="562"/>
      <c r="D99" s="603" t="s">
        <v>354</v>
      </c>
      <c r="E99" s="602"/>
      <c r="F99" s="602"/>
      <c r="G99" s="602"/>
      <c r="H99" s="568"/>
      <c r="I99" s="568"/>
      <c r="J99" s="568"/>
      <c r="K99" s="602"/>
      <c r="L99" s="602"/>
      <c r="M99" s="602"/>
      <c r="N99" s="602"/>
      <c r="O99" s="602"/>
      <c r="P99" s="602"/>
      <c r="Q99" s="602"/>
      <c r="R99" s="569"/>
    </row>
    <row r="100" spans="1:18" ht="15.75">
      <c r="A100" s="582"/>
      <c r="B100" s="569"/>
      <c r="C100" s="569"/>
      <c r="D100" s="569"/>
      <c r="E100" s="569"/>
      <c r="F100" s="569"/>
      <c r="G100" s="569"/>
      <c r="H100" s="569"/>
      <c r="I100" s="569"/>
      <c r="J100" s="569"/>
      <c r="K100" s="569"/>
      <c r="L100" s="569"/>
      <c r="M100" s="569"/>
      <c r="N100" s="569"/>
      <c r="O100" s="569"/>
      <c r="P100" s="569"/>
      <c r="Q100" s="569"/>
      <c r="R100" s="569"/>
    </row>
    <row r="101" spans="1:18" ht="15.75">
      <c r="A101" s="582"/>
      <c r="B101" s="569"/>
      <c r="C101" s="569"/>
      <c r="D101" s="569"/>
      <c r="E101" s="569"/>
      <c r="F101" s="569"/>
      <c r="G101" s="569"/>
      <c r="H101" s="569"/>
      <c r="I101" s="569"/>
      <c r="J101" s="569"/>
      <c r="K101" s="569"/>
      <c r="L101" s="569"/>
      <c r="M101" s="569"/>
      <c r="N101" s="569"/>
      <c r="O101" s="569"/>
      <c r="P101" s="569"/>
      <c r="Q101" s="569"/>
      <c r="R101" s="569"/>
    </row>
    <row r="102" spans="1:19" ht="15.75">
      <c r="A102" s="582" t="s">
        <v>355</v>
      </c>
      <c r="B102" s="569"/>
      <c r="D102" s="569" t="s">
        <v>356</v>
      </c>
      <c r="E102" s="569"/>
      <c r="F102" s="569"/>
      <c r="G102" s="569"/>
      <c r="H102" s="569"/>
      <c r="I102" s="569"/>
      <c r="J102" s="569"/>
      <c r="K102" s="569"/>
      <c r="L102" s="569"/>
      <c r="M102" s="569"/>
      <c r="N102" s="569"/>
      <c r="O102" s="569"/>
      <c r="P102" s="569"/>
      <c r="Q102" s="569"/>
      <c r="R102" s="569"/>
      <c r="S102" s="569"/>
    </row>
    <row r="103" spans="1:19" ht="15.75">
      <c r="A103" s="582" t="s">
        <v>357</v>
      </c>
      <c r="B103" s="569"/>
      <c r="D103" s="569" t="s">
        <v>358</v>
      </c>
      <c r="E103" s="569"/>
      <c r="F103" s="569"/>
      <c r="G103" s="569"/>
      <c r="H103" s="569"/>
      <c r="I103" s="604"/>
      <c r="J103" s="569"/>
      <c r="K103" s="569"/>
      <c r="L103" s="569"/>
      <c r="M103" s="569"/>
      <c r="N103" s="569"/>
      <c r="O103" s="569"/>
      <c r="P103" s="569"/>
      <c r="Q103" s="569"/>
      <c r="R103" s="569"/>
      <c r="S103" s="569"/>
    </row>
    <row r="104" spans="1:19" ht="15.75">
      <c r="A104" s="582"/>
      <c r="B104" s="569"/>
      <c r="D104" s="569" t="s">
        <v>359</v>
      </c>
      <c r="E104" s="569"/>
      <c r="F104" s="569"/>
      <c r="G104" s="569"/>
      <c r="H104" s="569"/>
      <c r="I104" s="604"/>
      <c r="J104" s="569"/>
      <c r="K104" s="569"/>
      <c r="L104" s="569"/>
      <c r="M104" s="569"/>
      <c r="N104" s="569"/>
      <c r="O104" s="569"/>
      <c r="P104" s="569"/>
      <c r="Q104" s="569"/>
      <c r="R104" s="569"/>
      <c r="S104" s="569"/>
    </row>
    <row r="105" spans="1:20" ht="15.75">
      <c r="A105" s="582"/>
      <c r="B105" s="569"/>
      <c r="D105" s="569"/>
      <c r="F105" s="569"/>
      <c r="G105" s="569"/>
      <c r="H105" s="569"/>
      <c r="I105" s="569"/>
      <c r="J105" s="569"/>
      <c r="K105" s="569"/>
      <c r="L105" s="569"/>
      <c r="M105" s="569"/>
      <c r="N105" s="569"/>
      <c r="O105" s="569"/>
      <c r="P105" s="569"/>
      <c r="Q105" s="569"/>
      <c r="R105" s="569"/>
      <c r="S105" s="569"/>
      <c r="T105" s="569"/>
    </row>
    <row r="106" spans="1:20" ht="15.75">
      <c r="A106" s="582" t="s">
        <v>339</v>
      </c>
      <c r="B106" s="569"/>
      <c r="D106" s="569" t="s">
        <v>360</v>
      </c>
      <c r="E106" s="569"/>
      <c r="F106" s="569"/>
      <c r="G106" s="569"/>
      <c r="H106" s="569"/>
      <c r="I106" s="604" t="s">
        <v>361</v>
      </c>
      <c r="J106" s="569"/>
      <c r="L106" s="569"/>
      <c r="M106" s="569"/>
      <c r="N106" s="569" t="s">
        <v>362</v>
      </c>
      <c r="O106" s="569"/>
      <c r="P106" s="569"/>
      <c r="Q106" s="569"/>
      <c r="R106" s="569"/>
      <c r="S106" s="569"/>
      <c r="T106" s="569"/>
    </row>
    <row r="107" spans="1:20" ht="15.75">
      <c r="A107" s="582"/>
      <c r="B107" s="569"/>
      <c r="D107" s="569" t="s">
        <v>363</v>
      </c>
      <c r="F107" s="569"/>
      <c r="G107" s="569"/>
      <c r="H107" s="569"/>
      <c r="I107" s="569"/>
      <c r="J107" s="569"/>
      <c r="K107" s="569"/>
      <c r="L107" s="569"/>
      <c r="M107" s="569"/>
      <c r="N107" s="569"/>
      <c r="O107" s="569"/>
      <c r="P107" s="569"/>
      <c r="Q107" s="569"/>
      <c r="R107" s="569"/>
      <c r="S107" s="569"/>
      <c r="T107" s="569"/>
    </row>
    <row r="108" spans="1:20" ht="15.75">
      <c r="A108" s="582"/>
      <c r="B108" s="569"/>
      <c r="D108" s="564" t="s">
        <v>364</v>
      </c>
      <c r="F108" s="569"/>
      <c r="G108" s="569"/>
      <c r="H108" s="569"/>
      <c r="I108" s="569"/>
      <c r="J108" s="569"/>
      <c r="K108" s="569"/>
      <c r="L108" s="569"/>
      <c r="M108" s="569"/>
      <c r="N108" s="569"/>
      <c r="O108" s="569"/>
      <c r="P108" s="569"/>
      <c r="Q108" s="569"/>
      <c r="R108" s="569"/>
      <c r="S108" s="569"/>
      <c r="T108" s="569"/>
    </row>
    <row r="109" spans="1:20" ht="15.75">
      <c r="A109" s="582"/>
      <c r="B109" s="569"/>
      <c r="D109" s="564" t="s">
        <v>365</v>
      </c>
      <c r="F109" s="569"/>
      <c r="G109" s="569"/>
      <c r="H109" s="569"/>
      <c r="I109" s="569"/>
      <c r="J109" s="569"/>
      <c r="K109" s="569"/>
      <c r="L109" s="569"/>
      <c r="M109" s="569"/>
      <c r="N109" s="569"/>
      <c r="O109" s="569"/>
      <c r="P109" s="569"/>
      <c r="Q109" s="569"/>
      <c r="R109" s="569"/>
      <c r="S109" s="569"/>
      <c r="T109" s="569"/>
    </row>
    <row r="110" spans="1:20" ht="15.75">
      <c r="A110" s="582"/>
      <c r="B110" s="569"/>
      <c r="D110" s="564" t="s">
        <v>366</v>
      </c>
      <c r="F110" s="569"/>
      <c r="G110" s="569"/>
      <c r="H110" s="569"/>
      <c r="I110" s="569"/>
      <c r="J110" s="569"/>
      <c r="K110" s="569"/>
      <c r="L110" s="569"/>
      <c r="M110" s="569"/>
      <c r="N110" s="569"/>
      <c r="O110" s="569"/>
      <c r="P110" s="569"/>
      <c r="Q110" s="569"/>
      <c r="R110" s="569"/>
      <c r="S110" s="569"/>
      <c r="T110" s="569"/>
    </row>
    <row r="111" spans="1:20" ht="15.75">
      <c r="A111" s="582"/>
      <c r="B111" s="569"/>
      <c r="D111" s="564"/>
      <c r="F111" s="569"/>
      <c r="G111" s="569"/>
      <c r="H111" s="569"/>
      <c r="I111" s="569"/>
      <c r="J111" s="569"/>
      <c r="K111" s="569"/>
      <c r="L111" s="569"/>
      <c r="M111" s="569"/>
      <c r="N111" s="569"/>
      <c r="O111" s="569"/>
      <c r="P111" s="569"/>
      <c r="Q111" s="569"/>
      <c r="R111" s="569"/>
      <c r="S111" s="569"/>
      <c r="T111" s="569"/>
    </row>
    <row r="112" spans="1:20" ht="15.75">
      <c r="A112" s="582" t="s">
        <v>367</v>
      </c>
      <c r="B112" s="569"/>
      <c r="D112" s="16" t="s">
        <v>368</v>
      </c>
      <c r="E112" s="605"/>
      <c r="F112" s="16"/>
      <c r="G112" s="16"/>
      <c r="H112" s="16"/>
      <c r="I112" s="16"/>
      <c r="J112" s="564" t="s">
        <v>369</v>
      </c>
      <c r="K112" s="564"/>
      <c r="L112" s="564"/>
      <c r="M112" s="564" t="s">
        <v>370</v>
      </c>
      <c r="N112" s="569"/>
      <c r="O112" s="569"/>
      <c r="P112" s="569"/>
      <c r="Q112" s="569"/>
      <c r="R112" s="569"/>
      <c r="S112" s="569"/>
      <c r="T112" s="569"/>
    </row>
    <row r="113" spans="1:20" ht="15.75">
      <c r="A113" s="582" t="s">
        <v>371</v>
      </c>
      <c r="B113" s="569"/>
      <c r="D113" s="569" t="s">
        <v>372</v>
      </c>
      <c r="F113" s="569"/>
      <c r="G113" s="569"/>
      <c r="H113" s="569"/>
      <c r="I113" s="569"/>
      <c r="J113" s="569"/>
      <c r="K113" s="569"/>
      <c r="L113" s="569"/>
      <c r="M113" s="569"/>
      <c r="N113" s="569"/>
      <c r="O113" s="569"/>
      <c r="P113" s="569"/>
      <c r="Q113" s="569"/>
      <c r="R113" s="569"/>
      <c r="S113" s="569"/>
      <c r="T113" s="569"/>
    </row>
    <row r="114" spans="1:20" ht="15.75">
      <c r="A114" s="582"/>
      <c r="B114" s="569"/>
      <c r="D114" s="569"/>
      <c r="F114" s="569"/>
      <c r="G114" s="569"/>
      <c r="H114" s="569"/>
      <c r="I114" s="569"/>
      <c r="J114" s="569"/>
      <c r="K114" s="569"/>
      <c r="L114" s="569"/>
      <c r="M114" s="569"/>
      <c r="N114" s="569"/>
      <c r="O114" s="569"/>
      <c r="P114" s="569"/>
      <c r="Q114" s="569"/>
      <c r="R114" s="569"/>
      <c r="S114" s="569"/>
      <c r="T114" s="569"/>
    </row>
    <row r="115" spans="1:23" ht="15.75">
      <c r="A115" s="582" t="s">
        <v>373</v>
      </c>
      <c r="B115" s="569"/>
      <c r="D115" s="569" t="s">
        <v>374</v>
      </c>
      <c r="F115" s="569"/>
      <c r="G115" s="569"/>
      <c r="H115" s="569"/>
      <c r="I115" s="569"/>
      <c r="J115" s="569"/>
      <c r="K115" s="569"/>
      <c r="L115" s="569"/>
      <c r="M115" s="569"/>
      <c r="N115" s="569"/>
      <c r="O115" s="569"/>
      <c r="P115" s="569"/>
      <c r="Q115" s="569"/>
      <c r="R115" s="569"/>
      <c r="S115" s="569"/>
      <c r="T115" s="569"/>
      <c r="U115" s="576"/>
      <c r="V115" s="576"/>
      <c r="W115" s="576"/>
    </row>
    <row r="116" spans="1:23" ht="15.75">
      <c r="A116" s="582"/>
      <c r="B116" s="569"/>
      <c r="D116" s="577" t="s">
        <v>375</v>
      </c>
      <c r="F116" s="569"/>
      <c r="G116" s="569"/>
      <c r="H116" s="569"/>
      <c r="I116" s="569"/>
      <c r="J116" s="569"/>
      <c r="K116" s="569"/>
      <c r="L116" s="569"/>
      <c r="M116" s="569"/>
      <c r="N116" s="569"/>
      <c r="O116" s="569"/>
      <c r="P116" s="569"/>
      <c r="Q116" s="569"/>
      <c r="R116" s="569"/>
      <c r="S116" s="569"/>
      <c r="T116" s="569"/>
      <c r="U116" s="576"/>
      <c r="V116" s="576"/>
      <c r="W116" s="576"/>
    </row>
    <row r="117" spans="1:23" ht="15.75">
      <c r="A117" s="582"/>
      <c r="B117" s="569"/>
      <c r="D117" s="590" t="s">
        <v>376</v>
      </c>
      <c r="F117" s="569"/>
      <c r="G117" s="569"/>
      <c r="H117" s="569"/>
      <c r="I117" s="569"/>
      <c r="J117" s="569"/>
      <c r="K117" s="569"/>
      <c r="L117" s="569"/>
      <c r="M117" s="569"/>
      <c r="N117" s="569"/>
      <c r="O117" s="569"/>
      <c r="P117" s="569"/>
      <c r="Q117" s="569"/>
      <c r="R117" s="569"/>
      <c r="S117" s="569"/>
      <c r="T117" s="569"/>
      <c r="U117" s="576"/>
      <c r="V117" s="576"/>
      <c r="W117" s="576"/>
    </row>
    <row r="118" spans="1:23" ht="15.75">
      <c r="A118" s="582"/>
      <c r="B118" s="569"/>
      <c r="D118" s="569" t="s">
        <v>377</v>
      </c>
      <c r="F118" s="569"/>
      <c r="G118" s="569"/>
      <c r="H118" s="569"/>
      <c r="I118" s="569"/>
      <c r="J118" s="569"/>
      <c r="K118" s="569"/>
      <c r="L118" s="569"/>
      <c r="M118" s="569"/>
      <c r="N118" s="569"/>
      <c r="O118" s="569"/>
      <c r="P118" s="569"/>
      <c r="Q118" s="569"/>
      <c r="R118" s="569"/>
      <c r="S118" s="569"/>
      <c r="T118" s="569"/>
      <c r="U118" s="576"/>
      <c r="V118" s="576"/>
      <c r="W118" s="576"/>
    </row>
    <row r="119" spans="1:23" ht="15.75">
      <c r="A119" s="582"/>
      <c r="B119" s="569"/>
      <c r="D119" s="569" t="s">
        <v>378</v>
      </c>
      <c r="F119" s="569"/>
      <c r="G119" s="569"/>
      <c r="H119" s="569"/>
      <c r="I119" s="569"/>
      <c r="J119" s="569"/>
      <c r="K119" s="569"/>
      <c r="L119" s="569"/>
      <c r="M119" s="569"/>
      <c r="N119" s="569"/>
      <c r="O119" s="569"/>
      <c r="P119" s="569"/>
      <c r="Q119" s="569"/>
      <c r="R119" s="569"/>
      <c r="S119" s="569"/>
      <c r="T119" s="569"/>
      <c r="U119" s="576"/>
      <c r="V119" s="576"/>
      <c r="W119" s="576"/>
    </row>
    <row r="120" spans="1:23" ht="15.75">
      <c r="A120" s="582"/>
      <c r="D120" s="569" t="s">
        <v>379</v>
      </c>
      <c r="E120" s="569"/>
      <c r="F120" s="569"/>
      <c r="G120" s="569"/>
      <c r="H120" s="569"/>
      <c r="I120" s="569"/>
      <c r="J120" s="569"/>
      <c r="K120" s="569"/>
      <c r="L120" s="569"/>
      <c r="M120" s="569"/>
      <c r="N120" s="569"/>
      <c r="O120" s="569"/>
      <c r="P120" s="569"/>
      <c r="Q120" s="569"/>
      <c r="R120" s="569"/>
      <c r="S120" s="569"/>
      <c r="T120" s="569"/>
      <c r="U120" s="576"/>
      <c r="V120" s="576"/>
      <c r="W120" s="576"/>
    </row>
    <row r="121" spans="1:23" ht="15.75">
      <c r="A121" s="582"/>
      <c r="D121" s="569" t="s">
        <v>380</v>
      </c>
      <c r="E121" s="569"/>
      <c r="F121" s="569"/>
      <c r="G121" s="569"/>
      <c r="H121" s="569"/>
      <c r="I121" s="569"/>
      <c r="J121" s="569"/>
      <c r="K121" s="569"/>
      <c r="L121" s="569"/>
      <c r="M121" s="569"/>
      <c r="N121" s="569"/>
      <c r="O121" s="569"/>
      <c r="P121" s="569"/>
      <c r="Q121" s="569"/>
      <c r="R121" s="569"/>
      <c r="S121" s="569"/>
      <c r="T121" s="569"/>
      <c r="U121" s="576"/>
      <c r="V121" s="576"/>
      <c r="W121" s="576"/>
    </row>
    <row r="122" spans="1:23" ht="15.75">
      <c r="A122" s="582"/>
      <c r="D122" s="569" t="s">
        <v>381</v>
      </c>
      <c r="E122" s="569"/>
      <c r="F122" s="569"/>
      <c r="G122" s="569"/>
      <c r="H122" s="569"/>
      <c r="I122" s="569"/>
      <c r="J122" s="569"/>
      <c r="K122" s="569"/>
      <c r="L122" s="569"/>
      <c r="M122" s="569"/>
      <c r="N122" s="569"/>
      <c r="O122" s="569"/>
      <c r="P122" s="569"/>
      <c r="Q122" s="569"/>
      <c r="R122" s="569"/>
      <c r="S122" s="569"/>
      <c r="T122" s="569"/>
      <c r="U122" s="576"/>
      <c r="V122" s="576"/>
      <c r="W122" s="576"/>
    </row>
    <row r="123" spans="1:23" ht="15.75">
      <c r="A123" s="582"/>
      <c r="B123" s="606"/>
      <c r="D123" s="569"/>
      <c r="E123" s="569"/>
      <c r="F123" s="569"/>
      <c r="G123" s="569"/>
      <c r="H123" s="569"/>
      <c r="I123" s="569"/>
      <c r="J123" s="569"/>
      <c r="K123" s="569"/>
      <c r="L123" s="569"/>
      <c r="M123" s="569"/>
      <c r="N123" s="569"/>
      <c r="O123" s="569"/>
      <c r="P123" s="569"/>
      <c r="Q123" s="569"/>
      <c r="R123" s="569"/>
      <c r="S123" s="569"/>
      <c r="T123" s="569"/>
      <c r="U123" s="576"/>
      <c r="V123" s="576"/>
      <c r="W123" s="576"/>
    </row>
    <row r="124" spans="1:23" ht="15.75">
      <c r="A124" s="582"/>
      <c r="B124" s="606"/>
      <c r="D124" s="564" t="s">
        <v>382</v>
      </c>
      <c r="E124" s="569"/>
      <c r="F124" s="569"/>
      <c r="G124" s="569"/>
      <c r="H124" s="569"/>
      <c r="I124" s="569"/>
      <c r="J124" s="569"/>
      <c r="K124" s="569"/>
      <c r="L124" s="569"/>
      <c r="M124" s="569"/>
      <c r="N124" s="569"/>
      <c r="O124" s="569"/>
      <c r="P124" s="569"/>
      <c r="Q124" s="569"/>
      <c r="R124" s="569"/>
      <c r="S124" s="569"/>
      <c r="T124" s="569"/>
      <c r="U124" s="576"/>
      <c r="V124" s="576"/>
      <c r="W124" s="576"/>
    </row>
    <row r="125" spans="1:23" ht="15.75">
      <c r="A125" s="582"/>
      <c r="B125" s="606"/>
      <c r="D125" s="564" t="s">
        <v>383</v>
      </c>
      <c r="E125" s="569"/>
      <c r="F125" s="569"/>
      <c r="G125" s="569"/>
      <c r="H125" s="569"/>
      <c r="I125" s="569"/>
      <c r="J125" s="569"/>
      <c r="K125" s="569"/>
      <c r="L125" s="569"/>
      <c r="M125" s="569"/>
      <c r="N125" s="569"/>
      <c r="O125" s="569"/>
      <c r="P125" s="569"/>
      <c r="Q125" s="569"/>
      <c r="R125" s="569"/>
      <c r="S125" s="569"/>
      <c r="T125" s="569"/>
      <c r="U125" s="576"/>
      <c r="V125" s="576"/>
      <c r="W125" s="576"/>
    </row>
    <row r="126" spans="1:23" ht="15.75">
      <c r="A126" s="582"/>
      <c r="B126" s="569"/>
      <c r="D126" s="564"/>
      <c r="E126" s="569"/>
      <c r="F126" s="569"/>
      <c r="G126" s="569"/>
      <c r="H126" s="569"/>
      <c r="I126" s="569"/>
      <c r="J126" s="569"/>
      <c r="K126" s="569"/>
      <c r="L126" s="569"/>
      <c r="M126" s="569"/>
      <c r="N126" s="569"/>
      <c r="O126" s="569"/>
      <c r="P126" s="569"/>
      <c r="Q126" s="569"/>
      <c r="R126" s="569"/>
      <c r="S126" s="569"/>
      <c r="T126" s="569"/>
      <c r="U126" s="576"/>
      <c r="V126" s="576"/>
      <c r="W126" s="576"/>
    </row>
    <row r="127" spans="1:23" ht="15.75">
      <c r="A127" s="582" t="s">
        <v>384</v>
      </c>
      <c r="B127" s="569"/>
      <c r="D127" s="569" t="s">
        <v>385</v>
      </c>
      <c r="E127" s="569"/>
      <c r="F127" s="569"/>
      <c r="G127" s="569"/>
      <c r="H127" s="569"/>
      <c r="I127" s="569"/>
      <c r="J127" s="569"/>
      <c r="K127" s="569"/>
      <c r="L127" s="569"/>
      <c r="M127" s="569"/>
      <c r="N127" s="569"/>
      <c r="O127" s="569"/>
      <c r="P127" s="569"/>
      <c r="Q127" s="569"/>
      <c r="R127" s="569"/>
      <c r="S127" s="569"/>
      <c r="T127" s="576"/>
      <c r="U127" s="576"/>
      <c r="V127" s="576"/>
      <c r="W127" s="576"/>
    </row>
    <row r="128" spans="1:23" ht="15.75">
      <c r="A128" s="582"/>
      <c r="B128" s="569"/>
      <c r="D128" s="569"/>
      <c r="E128" s="569"/>
      <c r="F128" s="569"/>
      <c r="G128" s="569"/>
      <c r="H128" s="569"/>
      <c r="I128" s="569"/>
      <c r="J128" s="569"/>
      <c r="K128" s="569"/>
      <c r="L128" s="569"/>
      <c r="M128" s="569"/>
      <c r="N128" s="569"/>
      <c r="O128" s="569"/>
      <c r="P128" s="569"/>
      <c r="Q128" s="569"/>
      <c r="R128" s="569"/>
      <c r="S128" s="569"/>
      <c r="T128" s="576"/>
      <c r="U128" s="576"/>
      <c r="V128" s="576"/>
      <c r="W128" s="576"/>
    </row>
    <row r="129" spans="1:23" ht="15.75">
      <c r="A129" s="582" t="s">
        <v>386</v>
      </c>
      <c r="B129" s="569"/>
      <c r="C129" s="569"/>
      <c r="D129" s="569" t="s">
        <v>387</v>
      </c>
      <c r="E129" s="569"/>
      <c r="F129" s="569"/>
      <c r="G129" s="569"/>
      <c r="H129" s="569"/>
      <c r="I129" s="569"/>
      <c r="J129" s="569"/>
      <c r="K129" s="569"/>
      <c r="L129" s="569"/>
      <c r="M129" s="569"/>
      <c r="N129" s="569"/>
      <c r="O129" s="569"/>
      <c r="P129" s="569"/>
      <c r="Q129" s="569"/>
      <c r="R129" s="569"/>
      <c r="T129" s="576"/>
      <c r="U129" s="576"/>
      <c r="V129" s="576"/>
      <c r="W129" s="576"/>
    </row>
    <row r="130" spans="1:23" ht="15.75">
      <c r="A130" s="582"/>
      <c r="B130" s="569"/>
      <c r="C130" s="569"/>
      <c r="D130" s="569"/>
      <c r="E130" s="569"/>
      <c r="F130" s="569"/>
      <c r="G130" s="569"/>
      <c r="I130" s="569"/>
      <c r="J130" s="569"/>
      <c r="K130" s="569"/>
      <c r="L130" s="569"/>
      <c r="M130" s="569"/>
      <c r="N130" s="569"/>
      <c r="O130" s="569"/>
      <c r="P130" s="569"/>
      <c r="Q130" s="569"/>
      <c r="R130" s="569"/>
      <c r="T130" s="576"/>
      <c r="U130" s="576"/>
      <c r="V130" s="576"/>
      <c r="W130" s="576"/>
    </row>
    <row r="131" spans="1:23" ht="15.75">
      <c r="A131" s="582" t="s">
        <v>388</v>
      </c>
      <c r="B131" s="569"/>
      <c r="C131" s="569"/>
      <c r="D131" s="569" t="s">
        <v>389</v>
      </c>
      <c r="E131" s="569"/>
      <c r="F131" s="569"/>
      <c r="G131" s="569"/>
      <c r="H131" s="569"/>
      <c r="I131" s="569"/>
      <c r="J131" s="569"/>
      <c r="L131" s="569"/>
      <c r="N131" s="569"/>
      <c r="O131" s="569"/>
      <c r="P131" s="569"/>
      <c r="Q131" s="569"/>
      <c r="T131" s="576"/>
      <c r="U131" s="576"/>
      <c r="V131" s="576"/>
      <c r="W131" s="576"/>
    </row>
    <row r="132" spans="1:23" ht="15.75">
      <c r="A132" s="582"/>
      <c r="B132" s="569"/>
      <c r="C132" s="569"/>
      <c r="D132" s="569" t="s">
        <v>390</v>
      </c>
      <c r="E132" s="607"/>
      <c r="F132" s="607"/>
      <c r="G132" s="569" t="s">
        <v>391</v>
      </c>
      <c r="H132" s="569"/>
      <c r="I132" s="569"/>
      <c r="J132" s="569"/>
      <c r="K132" s="569"/>
      <c r="L132" s="569"/>
      <c r="N132" s="569"/>
      <c r="O132" s="569"/>
      <c r="P132" s="569"/>
      <c r="Q132" s="569"/>
      <c r="T132" s="576"/>
      <c r="U132" s="576"/>
      <c r="V132" s="576"/>
      <c r="W132" s="576"/>
    </row>
    <row r="133" spans="1:23" ht="15.75">
      <c r="A133" s="582"/>
      <c r="B133" s="569"/>
      <c r="C133" s="569"/>
      <c r="D133" s="569"/>
      <c r="E133" s="569"/>
      <c r="F133" s="569"/>
      <c r="G133" s="569" t="s">
        <v>392</v>
      </c>
      <c r="H133" s="569"/>
      <c r="I133" s="569"/>
      <c r="J133" s="569"/>
      <c r="K133" s="569"/>
      <c r="L133" s="569"/>
      <c r="N133" s="569"/>
      <c r="O133" s="569"/>
      <c r="P133" s="569"/>
      <c r="Q133" s="569"/>
      <c r="T133" s="576"/>
      <c r="U133" s="576"/>
      <c r="V133" s="576"/>
      <c r="W133" s="576"/>
    </row>
    <row r="134" spans="1:23" ht="15.75">
      <c r="A134" s="582"/>
      <c r="B134" s="569"/>
      <c r="C134" s="569"/>
      <c r="D134" s="569"/>
      <c r="E134" s="569"/>
      <c r="F134" s="569"/>
      <c r="G134" s="569" t="s">
        <v>393</v>
      </c>
      <c r="K134" s="569"/>
      <c r="L134" s="569"/>
      <c r="M134" s="569"/>
      <c r="N134" s="569"/>
      <c r="O134" s="569"/>
      <c r="P134" s="569"/>
      <c r="Q134" s="569"/>
      <c r="T134" s="576"/>
      <c r="U134" s="576"/>
      <c r="V134" s="576"/>
      <c r="W134" s="576"/>
    </row>
    <row r="135" spans="1:23" ht="15.75">
      <c r="A135" s="582"/>
      <c r="B135" s="569"/>
      <c r="C135" s="569"/>
      <c r="D135" s="569"/>
      <c r="E135" s="569"/>
      <c r="F135" s="569"/>
      <c r="G135" s="577"/>
      <c r="K135" s="569"/>
      <c r="L135" s="569"/>
      <c r="M135" s="569"/>
      <c r="N135" s="569"/>
      <c r="O135" s="569"/>
      <c r="P135" s="569"/>
      <c r="Q135" s="569"/>
      <c r="T135" s="576"/>
      <c r="U135" s="576"/>
      <c r="V135" s="576"/>
      <c r="W135" s="576"/>
    </row>
    <row r="136" spans="1:23" ht="15.75">
      <c r="A136" s="582" t="s">
        <v>394</v>
      </c>
      <c r="B136" s="569"/>
      <c r="C136" s="569"/>
      <c r="D136" s="569" t="s">
        <v>395</v>
      </c>
      <c r="E136" s="569"/>
      <c r="F136" s="569"/>
      <c r="G136" s="569"/>
      <c r="K136" s="569"/>
      <c r="L136" s="569"/>
      <c r="M136" s="569"/>
      <c r="N136" s="569"/>
      <c r="O136" s="569"/>
      <c r="P136" s="569"/>
      <c r="Q136" s="569"/>
      <c r="T136" s="576"/>
      <c r="U136" s="576"/>
      <c r="V136" s="576"/>
      <c r="W136" s="576"/>
    </row>
    <row r="137" spans="4:23" ht="15">
      <c r="D137" s="569" t="s">
        <v>396</v>
      </c>
      <c r="E137" s="569"/>
      <c r="F137" s="569"/>
      <c r="H137" s="569"/>
      <c r="I137" s="569"/>
      <c r="J137" s="569"/>
      <c r="Q137" s="569"/>
      <c r="R137" s="569"/>
      <c r="T137" s="576"/>
      <c r="U137" s="576"/>
      <c r="V137" s="576"/>
      <c r="W137" s="576"/>
    </row>
    <row r="138" spans="4:23" ht="15">
      <c r="D138" s="569"/>
      <c r="E138" s="569"/>
      <c r="F138" s="569"/>
      <c r="H138" s="569"/>
      <c r="I138" s="569"/>
      <c r="J138" s="569"/>
      <c r="Q138" s="569"/>
      <c r="R138" s="569"/>
      <c r="T138" s="576"/>
      <c r="U138" s="576"/>
      <c r="V138" s="576"/>
      <c r="W138" s="576"/>
    </row>
    <row r="139" spans="4:23" ht="15.75">
      <c r="D139" s="569"/>
      <c r="E139" s="569"/>
      <c r="F139" s="569"/>
      <c r="G139" s="604" t="s">
        <v>397</v>
      </c>
      <c r="H139" s="569"/>
      <c r="I139" s="569"/>
      <c r="J139" s="569"/>
      <c r="K139" s="569"/>
      <c r="L139" s="569"/>
      <c r="M139" s="569"/>
      <c r="O139" s="569"/>
      <c r="P139" s="569"/>
      <c r="Q139" s="569"/>
      <c r="R139" s="569"/>
      <c r="T139" s="576"/>
      <c r="U139" s="576"/>
      <c r="V139" s="576"/>
      <c r="W139" s="576"/>
    </row>
    <row r="140" spans="4:23" ht="15">
      <c r="D140" s="569"/>
      <c r="E140" s="569"/>
      <c r="F140" s="569"/>
      <c r="G140" s="569"/>
      <c r="H140" s="569" t="s">
        <v>398</v>
      </c>
      <c r="I140" s="569"/>
      <c r="J140" s="569"/>
      <c r="K140" s="569"/>
      <c r="L140" s="569"/>
      <c r="M140" s="569"/>
      <c r="O140" s="569"/>
      <c r="P140" s="569"/>
      <c r="Q140" s="569"/>
      <c r="R140" s="569"/>
      <c r="T140" s="576"/>
      <c r="U140" s="576"/>
      <c r="V140" s="576"/>
      <c r="W140" s="576"/>
    </row>
    <row r="141" spans="4:23" ht="15">
      <c r="D141" s="569"/>
      <c r="E141" s="569"/>
      <c r="F141" s="569"/>
      <c r="G141" s="569"/>
      <c r="H141" s="569" t="s">
        <v>399</v>
      </c>
      <c r="I141" s="569"/>
      <c r="J141" s="569"/>
      <c r="K141" s="569"/>
      <c r="L141" s="569"/>
      <c r="M141" s="569" t="s">
        <v>400</v>
      </c>
      <c r="O141" s="569"/>
      <c r="P141" s="569"/>
      <c r="Q141" s="569"/>
      <c r="R141" s="569"/>
      <c r="T141" s="576"/>
      <c r="U141" s="576"/>
      <c r="V141" s="576"/>
      <c r="W141" s="576"/>
    </row>
    <row r="142" spans="4:23" ht="15">
      <c r="D142" s="569"/>
      <c r="E142" s="569"/>
      <c r="F142" s="569"/>
      <c r="G142" s="569"/>
      <c r="H142" s="569" t="s">
        <v>401</v>
      </c>
      <c r="I142" s="569"/>
      <c r="J142" s="569"/>
      <c r="K142" s="569"/>
      <c r="L142" s="569"/>
      <c r="M142" s="569" t="s">
        <v>402</v>
      </c>
      <c r="N142" s="569"/>
      <c r="P142" s="569"/>
      <c r="Q142" s="569"/>
      <c r="R142" s="569"/>
      <c r="T142" s="576"/>
      <c r="U142" s="576"/>
      <c r="V142" s="576"/>
      <c r="W142" s="576"/>
    </row>
    <row r="143" spans="4:23" ht="15">
      <c r="D143" s="569"/>
      <c r="E143" s="569"/>
      <c r="F143" s="569"/>
      <c r="G143" s="569"/>
      <c r="H143" s="569"/>
      <c r="I143" s="569"/>
      <c r="J143" s="569"/>
      <c r="K143" s="569"/>
      <c r="L143" s="569"/>
      <c r="N143" s="569"/>
      <c r="O143" s="569"/>
      <c r="P143" s="569"/>
      <c r="Q143" s="569"/>
      <c r="R143" s="569"/>
      <c r="T143" s="576"/>
      <c r="U143" s="576"/>
      <c r="V143" s="576"/>
      <c r="W143" s="576"/>
    </row>
    <row r="144" spans="4:23" ht="15.75">
      <c r="D144" s="569"/>
      <c r="E144" s="569"/>
      <c r="F144" s="569"/>
      <c r="G144" s="604"/>
      <c r="H144" s="569"/>
      <c r="I144" s="569"/>
      <c r="J144" s="569"/>
      <c r="K144" s="569"/>
      <c r="L144" s="569"/>
      <c r="M144" s="569"/>
      <c r="N144" s="569"/>
      <c r="O144" s="569"/>
      <c r="P144" s="569"/>
      <c r="Q144" s="569"/>
      <c r="R144" s="569"/>
      <c r="T144" s="576"/>
      <c r="U144" s="576"/>
      <c r="V144" s="576"/>
      <c r="W144" s="576"/>
    </row>
    <row r="145" spans="4:23" ht="15">
      <c r="D145" s="569"/>
      <c r="E145" s="569"/>
      <c r="F145" s="569"/>
      <c r="G145" s="569"/>
      <c r="H145" s="569"/>
      <c r="I145" s="569"/>
      <c r="J145" s="569"/>
      <c r="K145" s="569"/>
      <c r="L145" s="569"/>
      <c r="M145" s="569"/>
      <c r="N145" s="569"/>
      <c r="O145" s="569"/>
      <c r="P145" s="569"/>
      <c r="Q145" s="599" t="s">
        <v>352</v>
      </c>
      <c r="R145" s="569"/>
      <c r="T145" s="576"/>
      <c r="U145" s="576"/>
      <c r="V145" s="576"/>
      <c r="W145" s="576"/>
    </row>
    <row r="146" spans="4:23" ht="15">
      <c r="D146" s="569"/>
      <c r="E146" s="569"/>
      <c r="F146" s="569"/>
      <c r="G146" s="569"/>
      <c r="H146" s="569"/>
      <c r="K146" s="569"/>
      <c r="L146" s="569"/>
      <c r="N146" s="569"/>
      <c r="R146" s="569"/>
      <c r="T146" s="576"/>
      <c r="U146" s="576"/>
      <c r="V146" s="576"/>
      <c r="W146" s="576"/>
    </row>
    <row r="147" spans="7:23" ht="18">
      <c r="G147" s="569"/>
      <c r="H147" s="569"/>
      <c r="M147" s="569"/>
      <c r="N147" s="569"/>
      <c r="Q147" s="569"/>
      <c r="R147" s="608"/>
      <c r="S147" s="608"/>
      <c r="T147" s="608"/>
      <c r="U147" s="608"/>
      <c r="V147" s="608"/>
      <c r="W147" s="608"/>
    </row>
    <row r="148" spans="1:23" ht="18">
      <c r="A148" s="619" t="s">
        <v>403</v>
      </c>
      <c r="B148" s="619"/>
      <c r="C148" s="619"/>
      <c r="D148" s="619"/>
      <c r="E148" s="619"/>
      <c r="F148" s="619"/>
      <c r="G148" s="619"/>
      <c r="H148" s="619"/>
      <c r="I148" s="619"/>
      <c r="J148" s="619"/>
      <c r="K148" s="619"/>
      <c r="L148" s="619"/>
      <c r="M148" s="619"/>
      <c r="N148" s="619"/>
      <c r="O148" s="619"/>
      <c r="P148" s="619"/>
      <c r="Q148" s="619"/>
      <c r="R148" s="609"/>
      <c r="S148" s="609"/>
      <c r="T148" s="608"/>
      <c r="U148" s="608"/>
      <c r="V148" s="608"/>
      <c r="W148" s="608"/>
    </row>
    <row r="149" spans="1:23" ht="18">
      <c r="A149" s="608"/>
      <c r="B149" s="608"/>
      <c r="C149" s="608"/>
      <c r="E149" s="610"/>
      <c r="F149" s="608"/>
      <c r="G149" s="608"/>
      <c r="H149" s="608"/>
      <c r="I149" s="608"/>
      <c r="J149" s="608"/>
      <c r="K149" s="608"/>
      <c r="L149" s="608"/>
      <c r="M149" s="608"/>
      <c r="N149" s="608"/>
      <c r="O149" s="608"/>
      <c r="P149" s="608"/>
      <c r="Q149" s="608"/>
      <c r="R149" s="608"/>
      <c r="S149" s="608"/>
      <c r="T149" s="608"/>
      <c r="U149" s="608"/>
      <c r="V149" s="608"/>
      <c r="W149" s="608"/>
    </row>
    <row r="150" spans="1:23" ht="18">
      <c r="A150" s="608" t="s">
        <v>404</v>
      </c>
      <c r="B150" s="608"/>
      <c r="D150" s="608"/>
      <c r="F150" s="611"/>
      <c r="O150" s="608"/>
      <c r="P150" s="608"/>
      <c r="Q150" s="608"/>
      <c r="R150" s="608"/>
      <c r="S150" s="608"/>
      <c r="T150" s="608"/>
      <c r="U150" s="608"/>
      <c r="V150" s="608"/>
      <c r="W150" s="608"/>
    </row>
    <row r="151" spans="2:23" ht="18">
      <c r="B151" s="608"/>
      <c r="C151" s="608"/>
      <c r="D151" s="608"/>
      <c r="F151" s="611"/>
      <c r="O151" s="608"/>
      <c r="P151" s="608"/>
      <c r="Q151" s="608"/>
      <c r="R151" s="608"/>
      <c r="S151" s="608"/>
      <c r="T151" s="608"/>
      <c r="U151" s="608"/>
      <c r="V151" s="608"/>
      <c r="W151" s="608"/>
    </row>
    <row r="152" spans="1:23" ht="18">
      <c r="A152" s="612"/>
      <c r="B152" s="612"/>
      <c r="C152" s="608"/>
      <c r="D152" s="608"/>
      <c r="F152" s="611"/>
      <c r="G152" s="608"/>
      <c r="N152" s="608"/>
      <c r="O152" s="608"/>
      <c r="P152" s="608"/>
      <c r="Q152" s="608"/>
      <c r="R152" s="608"/>
      <c r="S152" s="608"/>
      <c r="T152" s="608"/>
      <c r="U152" s="608"/>
      <c r="V152" s="608"/>
      <c r="W152" s="608"/>
    </row>
    <row r="153" spans="3:23" ht="18">
      <c r="C153" s="608"/>
      <c r="D153" s="608"/>
      <c r="F153" s="611"/>
      <c r="G153" s="608"/>
      <c r="J153" s="608"/>
      <c r="N153" s="608"/>
      <c r="O153" s="608"/>
      <c r="P153" s="608"/>
      <c r="Q153" s="608"/>
      <c r="R153" s="608"/>
      <c r="S153" s="608"/>
      <c r="T153" s="608"/>
      <c r="U153" s="608"/>
      <c r="V153" s="608"/>
      <c r="W153" s="608"/>
    </row>
    <row r="154" spans="1:23" ht="18">
      <c r="A154" s="612"/>
      <c r="B154" s="612"/>
      <c r="C154" s="608"/>
      <c r="D154" s="608"/>
      <c r="F154" s="611"/>
      <c r="G154" s="608"/>
      <c r="N154" s="608"/>
      <c r="O154" s="608"/>
      <c r="P154" s="608"/>
      <c r="Q154" s="608"/>
      <c r="R154" s="608"/>
      <c r="S154" s="608"/>
      <c r="T154" s="608"/>
      <c r="U154" s="608"/>
      <c r="V154" s="608"/>
      <c r="W154" s="608"/>
    </row>
    <row r="155" spans="3:23" ht="18">
      <c r="C155" s="608"/>
      <c r="D155" s="608"/>
      <c r="F155" s="611"/>
      <c r="G155" s="608"/>
      <c r="H155" s="608"/>
      <c r="I155" s="608"/>
      <c r="J155" s="608"/>
      <c r="K155" s="608"/>
      <c r="L155" s="608"/>
      <c r="M155" s="608"/>
      <c r="N155" s="608"/>
      <c r="O155" s="608"/>
      <c r="P155" s="608"/>
      <c r="Q155" s="608"/>
      <c r="R155" s="608"/>
      <c r="S155" s="608"/>
      <c r="T155" s="608"/>
      <c r="U155" s="608"/>
      <c r="V155" s="608"/>
      <c r="W155" s="608"/>
    </row>
    <row r="156" spans="1:23" ht="18">
      <c r="A156" s="612"/>
      <c r="B156" s="612"/>
      <c r="C156" s="608"/>
      <c r="D156" s="608"/>
      <c r="F156" s="611"/>
      <c r="G156" s="608"/>
      <c r="N156" s="608"/>
      <c r="O156" s="608"/>
      <c r="P156" s="608"/>
      <c r="Q156" s="608"/>
      <c r="R156" s="608"/>
      <c r="S156" s="608"/>
      <c r="T156" s="608"/>
      <c r="U156" s="608"/>
      <c r="V156" s="608"/>
      <c r="W156" s="608"/>
    </row>
    <row r="157" spans="1:23" ht="18">
      <c r="A157" s="612"/>
      <c r="B157" s="608"/>
      <c r="C157" s="608"/>
      <c r="D157" s="608"/>
      <c r="E157" s="608"/>
      <c r="F157" s="608"/>
      <c r="G157" s="608"/>
      <c r="H157" s="608"/>
      <c r="I157" s="608"/>
      <c r="J157" s="608"/>
      <c r="K157" s="608"/>
      <c r="L157" s="608"/>
      <c r="M157" s="608"/>
      <c r="N157" s="608"/>
      <c r="O157" s="608"/>
      <c r="P157" s="608"/>
      <c r="Q157" s="608"/>
      <c r="R157" s="608"/>
      <c r="S157" s="608"/>
      <c r="T157" s="608"/>
      <c r="U157" s="608"/>
      <c r="V157" s="608"/>
      <c r="W157" s="608"/>
    </row>
    <row r="158" spans="1:23" ht="18">
      <c r="A158" s="612"/>
      <c r="B158" s="612"/>
      <c r="C158" s="608"/>
      <c r="D158" s="608"/>
      <c r="E158" s="608"/>
      <c r="F158" s="608"/>
      <c r="G158" s="608"/>
      <c r="H158" s="608"/>
      <c r="I158" s="608"/>
      <c r="J158" s="608"/>
      <c r="K158" s="608"/>
      <c r="L158" s="608"/>
      <c r="M158" s="608"/>
      <c r="N158" s="608"/>
      <c r="O158" s="608"/>
      <c r="P158" s="608"/>
      <c r="Q158" s="608"/>
      <c r="R158" s="608"/>
      <c r="S158" s="608"/>
      <c r="T158" s="608"/>
      <c r="U158" s="608"/>
      <c r="V158" s="608"/>
      <c r="W158" s="608"/>
    </row>
    <row r="159" spans="1:23" ht="18">
      <c r="A159" s="612"/>
      <c r="B159" s="612"/>
      <c r="C159" s="608"/>
      <c r="D159" s="608"/>
      <c r="E159" s="608"/>
      <c r="F159" s="608"/>
      <c r="G159" s="608"/>
      <c r="H159" s="608"/>
      <c r="I159" s="608"/>
      <c r="J159" s="608"/>
      <c r="K159" s="608"/>
      <c r="L159" s="608"/>
      <c r="M159" s="608"/>
      <c r="N159" s="608"/>
      <c r="O159" s="608"/>
      <c r="P159" s="608"/>
      <c r="Q159" s="608"/>
      <c r="R159" s="608"/>
      <c r="S159" s="608"/>
      <c r="T159" s="608"/>
      <c r="U159" s="608"/>
      <c r="V159" s="608"/>
      <c r="W159" s="608"/>
    </row>
    <row r="160" spans="1:23" ht="18">
      <c r="A160" s="612"/>
      <c r="B160" s="608"/>
      <c r="C160" s="608"/>
      <c r="D160" s="608"/>
      <c r="E160" s="608"/>
      <c r="F160" s="608"/>
      <c r="G160" s="608"/>
      <c r="H160" s="608"/>
      <c r="I160" s="608"/>
      <c r="J160" s="608"/>
      <c r="K160" s="608"/>
      <c r="L160" s="608"/>
      <c r="M160" s="608"/>
      <c r="N160" s="608"/>
      <c r="O160" s="608"/>
      <c r="P160" s="608"/>
      <c r="Q160" s="608"/>
      <c r="R160" s="608"/>
      <c r="S160" s="608"/>
      <c r="T160" s="608"/>
      <c r="U160" s="608"/>
      <c r="V160" s="608"/>
      <c r="W160" s="608"/>
    </row>
    <row r="161" spans="1:23" ht="18">
      <c r="A161" s="612"/>
      <c r="B161" s="612"/>
      <c r="C161" s="608"/>
      <c r="D161" s="608"/>
      <c r="F161" s="611"/>
      <c r="G161" s="608"/>
      <c r="N161" s="608"/>
      <c r="O161" s="608"/>
      <c r="P161" s="608"/>
      <c r="Q161" s="608"/>
      <c r="R161" s="608"/>
      <c r="S161" s="608"/>
      <c r="T161" s="608"/>
      <c r="U161" s="608"/>
      <c r="V161" s="608"/>
      <c r="W161" s="608"/>
    </row>
    <row r="162" spans="1:23" ht="18">
      <c r="A162" s="608"/>
      <c r="B162" s="612"/>
      <c r="C162" s="608"/>
      <c r="D162" s="608"/>
      <c r="E162" s="608"/>
      <c r="F162" s="608"/>
      <c r="G162" s="608"/>
      <c r="H162" s="608"/>
      <c r="I162" s="608"/>
      <c r="J162" s="608"/>
      <c r="K162" s="608"/>
      <c r="L162" s="608"/>
      <c r="M162" s="608"/>
      <c r="N162" s="608"/>
      <c r="O162" s="608"/>
      <c r="P162" s="608"/>
      <c r="Q162" s="608"/>
      <c r="R162" s="608"/>
      <c r="S162" s="608"/>
      <c r="T162" s="608"/>
      <c r="U162" s="608"/>
      <c r="V162" s="608"/>
      <c r="W162" s="608"/>
    </row>
    <row r="163" spans="1:23" ht="18">
      <c r="A163" s="608"/>
      <c r="B163" s="608"/>
      <c r="C163" s="608"/>
      <c r="D163" s="608"/>
      <c r="E163" s="608"/>
      <c r="F163" s="608"/>
      <c r="G163" s="608"/>
      <c r="H163" s="608"/>
      <c r="I163" s="608"/>
      <c r="J163" s="608"/>
      <c r="K163" s="608"/>
      <c r="L163" s="608"/>
      <c r="M163" s="608"/>
      <c r="N163" s="608"/>
      <c r="O163" s="608"/>
      <c r="P163" s="608"/>
      <c r="Q163" s="608"/>
      <c r="R163" s="608"/>
      <c r="S163" s="608"/>
      <c r="T163" s="608"/>
      <c r="U163" s="608"/>
      <c r="V163" s="608"/>
      <c r="W163" s="608"/>
    </row>
    <row r="164" spans="1:23" ht="18">
      <c r="A164" s="612"/>
      <c r="B164" s="612"/>
      <c r="C164" s="608"/>
      <c r="D164" s="608"/>
      <c r="F164" s="611"/>
      <c r="G164" s="608"/>
      <c r="N164" s="608"/>
      <c r="O164" s="608"/>
      <c r="P164" s="608"/>
      <c r="Q164" s="608"/>
      <c r="R164" s="608"/>
      <c r="S164" s="608"/>
      <c r="T164" s="608"/>
      <c r="U164" s="608"/>
      <c r="V164" s="608"/>
      <c r="W164" s="608"/>
    </row>
    <row r="165" spans="1:23" ht="18">
      <c r="A165" s="608"/>
      <c r="B165" s="612"/>
      <c r="C165" s="608"/>
      <c r="D165" s="608"/>
      <c r="E165" s="608"/>
      <c r="F165" s="608"/>
      <c r="G165" s="608"/>
      <c r="H165" s="608"/>
      <c r="I165" s="608"/>
      <c r="J165" s="608"/>
      <c r="K165" s="608"/>
      <c r="L165" s="608"/>
      <c r="M165" s="608"/>
      <c r="N165" s="608"/>
      <c r="O165" s="608"/>
      <c r="P165" s="608"/>
      <c r="Q165" s="608"/>
      <c r="R165" s="608"/>
      <c r="S165" s="608"/>
      <c r="T165" s="608"/>
      <c r="U165" s="608"/>
      <c r="V165" s="608"/>
      <c r="W165" s="608"/>
    </row>
    <row r="166" spans="1:23" ht="18">
      <c r="A166" s="608"/>
      <c r="B166" s="608"/>
      <c r="C166" s="608"/>
      <c r="D166" s="608"/>
      <c r="E166" s="608"/>
      <c r="F166" s="608"/>
      <c r="G166" s="608"/>
      <c r="H166" s="608"/>
      <c r="I166" s="608"/>
      <c r="J166" s="608"/>
      <c r="K166" s="608"/>
      <c r="L166" s="608"/>
      <c r="M166" s="608"/>
      <c r="N166" s="608"/>
      <c r="O166" s="608"/>
      <c r="P166" s="608"/>
      <c r="Q166" s="608"/>
      <c r="R166" s="608"/>
      <c r="S166" s="608"/>
      <c r="T166" s="608"/>
      <c r="U166" s="608"/>
      <c r="V166" s="608"/>
      <c r="W166" s="608"/>
    </row>
    <row r="167" spans="1:23" ht="18">
      <c r="A167" s="612"/>
      <c r="B167" s="612"/>
      <c r="C167" s="608"/>
      <c r="D167" s="608"/>
      <c r="F167" s="611"/>
      <c r="G167" s="608"/>
      <c r="N167" s="608"/>
      <c r="O167" s="608"/>
      <c r="P167" s="608"/>
      <c r="Q167" s="608"/>
      <c r="R167" s="608"/>
      <c r="S167" s="608"/>
      <c r="T167" s="608"/>
      <c r="U167" s="608"/>
      <c r="V167" s="608"/>
      <c r="W167" s="608"/>
    </row>
    <row r="168" spans="1:23" ht="18">
      <c r="A168" s="608"/>
      <c r="B168" s="612"/>
      <c r="C168" s="608"/>
      <c r="D168" s="608"/>
      <c r="E168" s="608"/>
      <c r="F168" s="608"/>
      <c r="G168" s="608"/>
      <c r="H168" s="608"/>
      <c r="I168" s="608"/>
      <c r="J168" s="608"/>
      <c r="K168" s="608"/>
      <c r="L168" s="608"/>
      <c r="M168" s="608"/>
      <c r="N168" s="608"/>
      <c r="O168" s="608"/>
      <c r="P168" s="608"/>
      <c r="Q168" s="608"/>
      <c r="R168" s="608"/>
      <c r="S168" s="608"/>
      <c r="T168" s="608"/>
      <c r="U168" s="608"/>
      <c r="V168" s="608"/>
      <c r="W168" s="608"/>
    </row>
    <row r="169" spans="1:23" ht="18">
      <c r="A169" s="612"/>
      <c r="B169" s="608"/>
      <c r="C169" s="608"/>
      <c r="D169" s="608"/>
      <c r="E169" s="608"/>
      <c r="F169" s="608"/>
      <c r="G169" s="608"/>
      <c r="H169" s="608"/>
      <c r="I169" s="608"/>
      <c r="J169" s="608"/>
      <c r="K169" s="608"/>
      <c r="L169" s="608"/>
      <c r="M169" s="608"/>
      <c r="N169" s="608"/>
      <c r="O169" s="608"/>
      <c r="P169" s="608"/>
      <c r="Q169" s="608"/>
      <c r="R169" s="608"/>
      <c r="S169" s="608"/>
      <c r="T169" s="608"/>
      <c r="U169" s="608"/>
      <c r="V169" s="608"/>
      <c r="W169" s="608"/>
    </row>
    <row r="170" spans="1:23" ht="18">
      <c r="A170" s="612"/>
      <c r="B170" s="612"/>
      <c r="C170" s="608"/>
      <c r="D170" s="608"/>
      <c r="F170" s="611"/>
      <c r="G170" s="608"/>
      <c r="N170" s="608"/>
      <c r="O170" s="608"/>
      <c r="P170" s="608"/>
      <c r="Q170" s="608"/>
      <c r="R170" s="608"/>
      <c r="S170" s="608"/>
      <c r="T170" s="608"/>
      <c r="U170" s="608"/>
      <c r="V170" s="608"/>
      <c r="W170" s="608"/>
    </row>
    <row r="171" spans="1:23" ht="18">
      <c r="A171" s="608"/>
      <c r="B171" s="608"/>
      <c r="C171" s="608"/>
      <c r="D171" s="608"/>
      <c r="E171" s="608"/>
      <c r="F171" s="608"/>
      <c r="G171" s="608"/>
      <c r="H171" s="608"/>
      <c r="I171" s="608"/>
      <c r="J171" s="608"/>
      <c r="K171" s="608"/>
      <c r="L171" s="608"/>
      <c r="M171" s="608"/>
      <c r="N171" s="608"/>
      <c r="O171" s="608"/>
      <c r="P171" s="608"/>
      <c r="Q171" s="608"/>
      <c r="R171" s="608"/>
      <c r="S171" s="608"/>
      <c r="T171" s="608"/>
      <c r="U171" s="608"/>
      <c r="V171" s="608"/>
      <c r="W171" s="608"/>
    </row>
    <row r="172" spans="1:23" ht="18">
      <c r="A172" s="613"/>
      <c r="B172" s="613"/>
      <c r="C172" s="613"/>
      <c r="D172" s="613"/>
      <c r="E172" s="613"/>
      <c r="F172" s="613"/>
      <c r="G172" s="613"/>
      <c r="H172" s="613"/>
      <c r="I172" s="613"/>
      <c r="J172" s="613"/>
      <c r="K172" s="613"/>
      <c r="L172" s="613"/>
      <c r="M172" s="613"/>
      <c r="N172" s="613"/>
      <c r="O172" s="613"/>
      <c r="P172" s="613"/>
      <c r="Q172" s="613"/>
      <c r="R172" s="613"/>
      <c r="S172" s="613"/>
      <c r="T172" s="613"/>
      <c r="U172" s="613"/>
      <c r="V172" s="613"/>
      <c r="W172" s="608"/>
    </row>
    <row r="173" spans="1:23" ht="18">
      <c r="A173" s="608"/>
      <c r="B173" s="608"/>
      <c r="C173" s="608"/>
      <c r="D173" s="608"/>
      <c r="E173" s="608"/>
      <c r="F173" s="608"/>
      <c r="G173" s="608"/>
      <c r="H173" s="608"/>
      <c r="I173" s="608"/>
      <c r="J173" s="608"/>
      <c r="K173" s="608"/>
      <c r="L173" s="608"/>
      <c r="M173" s="608"/>
      <c r="N173" s="608"/>
      <c r="O173" s="608"/>
      <c r="P173" s="608"/>
      <c r="Q173" s="608"/>
      <c r="R173" s="608"/>
      <c r="S173" s="608"/>
      <c r="T173" s="608"/>
      <c r="U173" s="608"/>
      <c r="V173" s="608"/>
      <c r="W173" s="608"/>
    </row>
    <row r="174" spans="1:23" ht="18">
      <c r="A174" s="614"/>
      <c r="B174" s="615"/>
      <c r="C174" s="615"/>
      <c r="D174" s="615"/>
      <c r="E174" s="615"/>
      <c r="F174" s="615"/>
      <c r="G174" s="608"/>
      <c r="H174" s="608"/>
      <c r="I174" s="608"/>
      <c r="J174" s="608"/>
      <c r="K174" s="608"/>
      <c r="L174" s="608"/>
      <c r="M174" s="608"/>
      <c r="N174" s="608"/>
      <c r="O174" s="608"/>
      <c r="P174" s="608"/>
      <c r="Q174" s="608"/>
      <c r="R174" s="615"/>
      <c r="S174" s="615"/>
      <c r="T174" s="608"/>
      <c r="U174" s="608"/>
      <c r="V174" s="608"/>
      <c r="W174" s="608"/>
    </row>
    <row r="175" spans="1:23" ht="18">
      <c r="A175" s="608"/>
      <c r="B175" s="608"/>
      <c r="C175" s="608"/>
      <c r="D175" s="608"/>
      <c r="E175" s="608"/>
      <c r="F175" s="608"/>
      <c r="G175" s="615"/>
      <c r="H175" s="615"/>
      <c r="I175" s="615"/>
      <c r="J175" s="615"/>
      <c r="K175" s="615"/>
      <c r="L175" s="615"/>
      <c r="M175" s="615"/>
      <c r="N175" s="615"/>
      <c r="O175" s="615"/>
      <c r="P175" s="615"/>
      <c r="Q175" s="615"/>
      <c r="R175" s="608"/>
      <c r="S175" s="608"/>
      <c r="T175" s="608"/>
      <c r="U175" s="608"/>
      <c r="V175" s="608"/>
      <c r="W175" s="608"/>
    </row>
    <row r="176" spans="1:23" ht="18">
      <c r="A176" s="608"/>
      <c r="B176" s="608"/>
      <c r="C176" s="608"/>
      <c r="D176" s="608"/>
      <c r="E176" s="608"/>
      <c r="F176" s="608"/>
      <c r="G176" s="608"/>
      <c r="H176" s="608"/>
      <c r="I176" s="608"/>
      <c r="J176" s="608"/>
      <c r="K176" s="608"/>
      <c r="L176" s="608"/>
      <c r="M176" s="608"/>
      <c r="N176" s="608"/>
      <c r="O176" s="608"/>
      <c r="P176" s="608"/>
      <c r="Q176" s="608"/>
      <c r="R176" s="608"/>
      <c r="S176" s="608"/>
      <c r="T176" s="608"/>
      <c r="U176" s="608"/>
      <c r="V176" s="608"/>
      <c r="W176" s="608"/>
    </row>
    <row r="177" spans="1:23" ht="18">
      <c r="A177" s="608"/>
      <c r="B177" s="608"/>
      <c r="C177" s="608"/>
      <c r="D177" s="608"/>
      <c r="E177" s="608"/>
      <c r="F177" s="608"/>
      <c r="G177" s="608"/>
      <c r="H177" s="608"/>
      <c r="I177" s="608"/>
      <c r="J177" s="608"/>
      <c r="K177" s="608"/>
      <c r="L177" s="608"/>
      <c r="M177" s="608"/>
      <c r="N177" s="608"/>
      <c r="O177" s="608"/>
      <c r="P177" s="608"/>
      <c r="Q177" s="608"/>
      <c r="R177" s="608"/>
      <c r="S177" s="608"/>
      <c r="T177" s="608"/>
      <c r="U177" s="608"/>
      <c r="V177" s="608"/>
      <c r="W177" s="608"/>
    </row>
    <row r="178" spans="1:23" ht="18">
      <c r="A178" s="608"/>
      <c r="B178" s="608"/>
      <c r="C178" s="608"/>
      <c r="D178" s="608"/>
      <c r="E178" s="608"/>
      <c r="F178" s="608"/>
      <c r="G178" s="608"/>
      <c r="H178" s="608"/>
      <c r="I178" s="608"/>
      <c r="J178" s="608"/>
      <c r="K178" s="608"/>
      <c r="L178" s="608"/>
      <c r="M178" s="608"/>
      <c r="N178" s="608"/>
      <c r="O178" s="608"/>
      <c r="P178" s="608"/>
      <c r="Q178" s="608"/>
      <c r="R178" s="608"/>
      <c r="S178" s="608"/>
      <c r="T178" s="608"/>
      <c r="U178" s="608"/>
      <c r="V178" s="608"/>
      <c r="W178" s="608"/>
    </row>
    <row r="179" spans="1:23" ht="18">
      <c r="A179" s="608"/>
      <c r="B179" s="608"/>
      <c r="C179" s="608"/>
      <c r="D179" s="608"/>
      <c r="E179" s="608"/>
      <c r="F179" s="608"/>
      <c r="G179" s="608"/>
      <c r="H179" s="608"/>
      <c r="I179" s="608"/>
      <c r="J179" s="608"/>
      <c r="K179" s="608"/>
      <c r="L179" s="608"/>
      <c r="M179" s="608"/>
      <c r="N179" s="608"/>
      <c r="O179" s="608"/>
      <c r="P179" s="608"/>
      <c r="Q179" s="608"/>
      <c r="R179" s="608"/>
      <c r="S179" s="608"/>
      <c r="T179" s="608"/>
      <c r="U179" s="608"/>
      <c r="V179" s="608"/>
      <c r="W179" s="608"/>
    </row>
    <row r="180" spans="1:23" ht="18">
      <c r="A180" s="608"/>
      <c r="B180" s="608"/>
      <c r="C180" s="608"/>
      <c r="D180" s="608"/>
      <c r="E180" s="608"/>
      <c r="F180" s="608"/>
      <c r="G180" s="608"/>
      <c r="H180" s="608"/>
      <c r="I180" s="608"/>
      <c r="J180" s="608"/>
      <c r="K180" s="608"/>
      <c r="L180" s="608"/>
      <c r="M180" s="608"/>
      <c r="N180" s="608"/>
      <c r="O180" s="608"/>
      <c r="P180" s="608"/>
      <c r="Q180" s="608"/>
      <c r="R180" s="608"/>
      <c r="S180" s="608"/>
      <c r="T180" s="608"/>
      <c r="U180" s="608"/>
      <c r="V180" s="608"/>
      <c r="W180" s="608"/>
    </row>
    <row r="181" spans="1:23" ht="18">
      <c r="A181" s="608"/>
      <c r="B181" s="608"/>
      <c r="C181" s="608"/>
      <c r="D181" s="608"/>
      <c r="E181" s="608"/>
      <c r="F181" s="608"/>
      <c r="G181" s="608"/>
      <c r="H181" s="608"/>
      <c r="I181" s="608"/>
      <c r="J181" s="608"/>
      <c r="K181" s="608"/>
      <c r="L181" s="608"/>
      <c r="M181" s="608"/>
      <c r="N181" s="608"/>
      <c r="O181" s="608"/>
      <c r="P181" s="608"/>
      <c r="Q181" s="608"/>
      <c r="R181" s="608"/>
      <c r="S181" s="608"/>
      <c r="T181" s="608"/>
      <c r="U181" s="608"/>
      <c r="V181" s="608"/>
      <c r="W181" s="608"/>
    </row>
    <row r="182" spans="1:23" ht="18">
      <c r="A182" s="612"/>
      <c r="B182" s="608"/>
      <c r="C182" s="608"/>
      <c r="D182" s="608"/>
      <c r="E182" s="608"/>
      <c r="F182" s="608"/>
      <c r="G182" s="608"/>
      <c r="H182" s="608"/>
      <c r="I182" s="608"/>
      <c r="J182" s="608"/>
      <c r="K182" s="608"/>
      <c r="L182" s="608"/>
      <c r="M182" s="608"/>
      <c r="N182" s="608"/>
      <c r="O182" s="608"/>
      <c r="P182" s="608"/>
      <c r="Q182" s="608"/>
      <c r="R182" s="608"/>
      <c r="S182" s="608"/>
      <c r="T182" s="608"/>
      <c r="U182" s="608"/>
      <c r="V182" s="608"/>
      <c r="W182" s="608"/>
    </row>
    <row r="183" spans="1:23" ht="18">
      <c r="A183" s="608"/>
      <c r="B183" s="608"/>
      <c r="C183" s="608"/>
      <c r="D183" s="608"/>
      <c r="E183" s="608"/>
      <c r="F183" s="608"/>
      <c r="G183" s="608"/>
      <c r="H183" s="608"/>
      <c r="I183" s="608"/>
      <c r="J183" s="608"/>
      <c r="K183" s="608"/>
      <c r="L183" s="608"/>
      <c r="M183" s="608"/>
      <c r="N183" s="608"/>
      <c r="O183" s="608"/>
      <c r="P183" s="608"/>
      <c r="Q183" s="608"/>
      <c r="R183" s="608"/>
      <c r="S183" s="608"/>
      <c r="T183" s="608"/>
      <c r="U183" s="608"/>
      <c r="V183" s="608"/>
      <c r="W183" s="608"/>
    </row>
    <row r="184" spans="1:23" ht="18">
      <c r="A184" s="608"/>
      <c r="B184" s="608"/>
      <c r="C184" s="608"/>
      <c r="D184" s="608"/>
      <c r="E184" s="608"/>
      <c r="F184" s="608"/>
      <c r="G184" s="608"/>
      <c r="H184" s="608"/>
      <c r="I184" s="608"/>
      <c r="J184" s="608"/>
      <c r="K184" s="608"/>
      <c r="L184" s="608"/>
      <c r="M184" s="608"/>
      <c r="N184" s="608"/>
      <c r="O184" s="608"/>
      <c r="P184" s="608"/>
      <c r="Q184" s="608"/>
      <c r="R184" s="608"/>
      <c r="S184" s="608"/>
      <c r="T184" s="608"/>
      <c r="U184" s="608"/>
      <c r="V184" s="608"/>
      <c r="W184" s="608"/>
    </row>
    <row r="185" spans="2:23" ht="18">
      <c r="B185" s="608"/>
      <c r="C185" s="608"/>
      <c r="D185" s="608"/>
      <c r="E185" s="608"/>
      <c r="F185" s="608"/>
      <c r="G185" s="608"/>
      <c r="H185" s="608"/>
      <c r="I185" s="608"/>
      <c r="J185" s="608"/>
      <c r="K185" s="608"/>
      <c r="L185" s="608"/>
      <c r="M185" s="608"/>
      <c r="N185" s="608"/>
      <c r="O185" s="608"/>
      <c r="P185" s="608"/>
      <c r="Q185" s="608"/>
      <c r="R185" s="608"/>
      <c r="S185" s="608"/>
      <c r="T185" s="608"/>
      <c r="U185" s="608"/>
      <c r="V185" s="608"/>
      <c r="W185" s="608"/>
    </row>
    <row r="186" spans="1:23" ht="18">
      <c r="A186" s="608"/>
      <c r="B186" s="608"/>
      <c r="C186" s="608"/>
      <c r="D186" s="608"/>
      <c r="E186" s="608"/>
      <c r="F186" s="608"/>
      <c r="G186" s="608"/>
      <c r="H186" s="608"/>
      <c r="I186" s="608"/>
      <c r="J186" s="608"/>
      <c r="K186" s="608"/>
      <c r="L186" s="608"/>
      <c r="M186" s="608"/>
      <c r="N186" s="608"/>
      <c r="O186" s="608"/>
      <c r="P186" s="608"/>
      <c r="Q186" s="608"/>
      <c r="R186" s="608"/>
      <c r="S186" s="608"/>
      <c r="T186" s="608"/>
      <c r="U186" s="608"/>
      <c r="V186" s="608"/>
      <c r="W186" s="608"/>
    </row>
    <row r="187" spans="1:23" ht="18">
      <c r="A187" s="608"/>
      <c r="B187" s="608"/>
      <c r="C187" s="608"/>
      <c r="D187" s="608"/>
      <c r="E187" s="608"/>
      <c r="F187" s="608"/>
      <c r="G187" s="608"/>
      <c r="H187" s="608"/>
      <c r="I187" s="608"/>
      <c r="J187" s="608"/>
      <c r="K187" s="608"/>
      <c r="L187" s="608"/>
      <c r="M187" s="608"/>
      <c r="N187" s="608"/>
      <c r="O187" s="608"/>
      <c r="P187" s="608"/>
      <c r="Q187" s="608"/>
      <c r="R187" s="608"/>
      <c r="S187" s="608"/>
      <c r="T187" s="608"/>
      <c r="U187" s="608"/>
      <c r="V187" s="608"/>
      <c r="W187" s="608"/>
    </row>
    <row r="188" spans="1:23" ht="18">
      <c r="A188" s="608"/>
      <c r="B188" s="608"/>
      <c r="C188" s="608"/>
      <c r="D188" s="608"/>
      <c r="E188" s="608"/>
      <c r="F188" s="608"/>
      <c r="G188" s="608"/>
      <c r="H188" s="608"/>
      <c r="I188" s="608"/>
      <c r="J188" s="608"/>
      <c r="K188" s="608"/>
      <c r="L188" s="608"/>
      <c r="M188" s="608"/>
      <c r="N188" s="608"/>
      <c r="O188" s="608"/>
      <c r="P188" s="608"/>
      <c r="Q188" s="608"/>
      <c r="R188" s="608"/>
      <c r="S188" s="608"/>
      <c r="T188" s="608"/>
      <c r="U188" s="608"/>
      <c r="V188" s="608"/>
      <c r="W188" s="608"/>
    </row>
    <row r="189" spans="1:23" ht="18">
      <c r="A189" s="608"/>
      <c r="B189" s="608"/>
      <c r="C189" s="608"/>
      <c r="D189" s="608"/>
      <c r="E189" s="608"/>
      <c r="F189" s="608"/>
      <c r="G189" s="608"/>
      <c r="H189" s="608"/>
      <c r="I189" s="608"/>
      <c r="J189" s="608"/>
      <c r="K189" s="608"/>
      <c r="L189" s="608"/>
      <c r="M189" s="608"/>
      <c r="N189" s="608"/>
      <c r="O189" s="608"/>
      <c r="P189" s="608"/>
      <c r="Q189" s="608"/>
      <c r="R189" s="608"/>
      <c r="S189" s="608"/>
      <c r="T189" s="608"/>
      <c r="U189" s="608"/>
      <c r="V189" s="608"/>
      <c r="W189" s="608"/>
    </row>
    <row r="190" spans="1:23" ht="18">
      <c r="A190" s="608"/>
      <c r="B190" s="608"/>
      <c r="C190" s="608"/>
      <c r="D190" s="608"/>
      <c r="E190" s="608"/>
      <c r="F190" s="608"/>
      <c r="G190" s="608"/>
      <c r="H190" s="608"/>
      <c r="J190" s="608"/>
      <c r="K190" s="608"/>
      <c r="L190" s="608"/>
      <c r="M190" s="608"/>
      <c r="N190" s="608"/>
      <c r="O190" s="608"/>
      <c r="P190" s="608"/>
      <c r="Q190" s="608"/>
      <c r="R190" s="608"/>
      <c r="S190" s="608"/>
      <c r="T190" s="608"/>
      <c r="U190" s="608"/>
      <c r="V190" s="608"/>
      <c r="W190" s="608"/>
    </row>
    <row r="191" spans="1:23" ht="18">
      <c r="A191" s="608"/>
      <c r="B191" s="608"/>
      <c r="C191" s="608"/>
      <c r="D191" s="608"/>
      <c r="E191" s="608"/>
      <c r="F191" s="608"/>
      <c r="G191" s="608"/>
      <c r="H191" s="608"/>
      <c r="J191" s="608"/>
      <c r="K191" s="608"/>
      <c r="L191" s="608"/>
      <c r="M191" s="608"/>
      <c r="N191" s="608"/>
      <c r="O191" s="608"/>
      <c r="P191" s="608"/>
      <c r="Q191" s="608"/>
      <c r="R191" s="608"/>
      <c r="S191" s="608"/>
      <c r="T191" s="608"/>
      <c r="U191" s="608"/>
      <c r="V191" s="608"/>
      <c r="W191" s="608"/>
    </row>
    <row r="192" spans="1:23" ht="18">
      <c r="A192" s="608"/>
      <c r="B192" s="608"/>
      <c r="C192" s="608"/>
      <c r="D192" s="608"/>
      <c r="E192" s="608"/>
      <c r="F192" s="608"/>
      <c r="G192" s="608"/>
      <c r="H192" s="608"/>
      <c r="J192" s="608"/>
      <c r="K192" s="608"/>
      <c r="L192" s="608"/>
      <c r="M192" s="608"/>
      <c r="N192" s="608"/>
      <c r="O192" s="608"/>
      <c r="P192" s="608"/>
      <c r="Q192" s="608"/>
      <c r="R192" s="608"/>
      <c r="S192" s="608"/>
      <c r="T192" s="608"/>
      <c r="U192" s="608"/>
      <c r="V192" s="608"/>
      <c r="W192" s="608"/>
    </row>
    <row r="193" spans="1:23" ht="18">
      <c r="A193" s="608"/>
      <c r="B193" s="608"/>
      <c r="C193" s="608"/>
      <c r="D193" s="608"/>
      <c r="E193" s="608"/>
      <c r="F193" s="608"/>
      <c r="G193" s="608"/>
      <c r="H193" s="608"/>
      <c r="I193" s="608"/>
      <c r="J193" s="608"/>
      <c r="K193" s="608"/>
      <c r="L193" s="608"/>
      <c r="M193" s="608"/>
      <c r="N193" s="608"/>
      <c r="O193" s="608"/>
      <c r="P193" s="608"/>
      <c r="Q193" s="608"/>
      <c r="R193" s="608"/>
      <c r="S193" s="608"/>
      <c r="T193" s="608"/>
      <c r="U193" s="608"/>
      <c r="V193" s="608"/>
      <c r="W193" s="608"/>
    </row>
    <row r="194" spans="1:23" ht="18">
      <c r="A194" s="608"/>
      <c r="B194" s="608"/>
      <c r="C194" s="608"/>
      <c r="D194" s="608"/>
      <c r="E194" s="608"/>
      <c r="F194" s="608"/>
      <c r="G194" s="608"/>
      <c r="H194" s="608"/>
      <c r="I194" s="608"/>
      <c r="J194" s="608"/>
      <c r="K194" s="608"/>
      <c r="L194" s="608"/>
      <c r="M194" s="608"/>
      <c r="N194" s="608"/>
      <c r="O194" s="608"/>
      <c r="P194" s="608"/>
      <c r="Q194" s="608"/>
      <c r="R194" s="608"/>
      <c r="S194" s="608"/>
      <c r="T194" s="608"/>
      <c r="U194" s="608"/>
      <c r="V194" s="608"/>
      <c r="W194" s="608"/>
    </row>
    <row r="195" spans="1:23" ht="18">
      <c r="A195" s="608"/>
      <c r="B195" s="608"/>
      <c r="C195" s="608"/>
      <c r="D195" s="608"/>
      <c r="E195" s="608"/>
      <c r="F195" s="608"/>
      <c r="G195" s="608"/>
      <c r="H195" s="608"/>
      <c r="I195" s="608"/>
      <c r="J195" s="608"/>
      <c r="K195" s="608"/>
      <c r="L195" s="608"/>
      <c r="M195" s="608"/>
      <c r="N195" s="608"/>
      <c r="O195" s="608"/>
      <c r="P195" s="608"/>
      <c r="Q195" s="608"/>
      <c r="R195" s="608"/>
      <c r="S195" s="608"/>
      <c r="T195" s="608"/>
      <c r="U195" s="608"/>
      <c r="V195" s="608"/>
      <c r="W195" s="608"/>
    </row>
    <row r="196" spans="1:23" ht="18">
      <c r="A196" s="608"/>
      <c r="B196" s="608"/>
      <c r="C196" s="608"/>
      <c r="D196" s="608"/>
      <c r="E196" s="608"/>
      <c r="F196" s="608"/>
      <c r="G196" s="608"/>
      <c r="H196" s="608"/>
      <c r="I196" s="608"/>
      <c r="J196" s="608"/>
      <c r="K196" s="608"/>
      <c r="L196" s="608"/>
      <c r="M196" s="608"/>
      <c r="N196" s="608"/>
      <c r="O196" s="608"/>
      <c r="P196" s="608"/>
      <c r="Q196" s="608"/>
      <c r="R196" s="608"/>
      <c r="S196" s="608"/>
      <c r="T196" s="608"/>
      <c r="U196" s="608"/>
      <c r="V196" s="608"/>
      <c r="W196" s="608"/>
    </row>
    <row r="197" spans="1:23" ht="18">
      <c r="A197" s="608"/>
      <c r="B197" s="608"/>
      <c r="C197" s="608"/>
      <c r="D197" s="608"/>
      <c r="E197" s="608"/>
      <c r="F197" s="608"/>
      <c r="G197" s="608"/>
      <c r="H197" s="608"/>
      <c r="I197" s="608"/>
      <c r="J197" s="608"/>
      <c r="K197" s="608"/>
      <c r="L197" s="608"/>
      <c r="M197" s="608"/>
      <c r="N197" s="608"/>
      <c r="O197" s="608"/>
      <c r="P197" s="608"/>
      <c r="Q197" s="608"/>
      <c r="R197" s="608"/>
      <c r="S197" s="608"/>
      <c r="T197" s="608"/>
      <c r="U197" s="608"/>
      <c r="V197" s="608"/>
      <c r="W197" s="608"/>
    </row>
    <row r="198" spans="1:23" ht="18">
      <c r="A198" s="608"/>
      <c r="B198" s="608"/>
      <c r="C198" s="608"/>
      <c r="D198" s="608"/>
      <c r="E198" s="608"/>
      <c r="F198" s="608"/>
      <c r="G198" s="608"/>
      <c r="H198" s="608"/>
      <c r="I198" s="608"/>
      <c r="J198" s="608"/>
      <c r="K198" s="608"/>
      <c r="L198" s="608"/>
      <c r="M198" s="608"/>
      <c r="N198" s="608"/>
      <c r="O198" s="608"/>
      <c r="P198" s="608"/>
      <c r="Q198" s="608"/>
      <c r="R198" s="608"/>
      <c r="S198" s="608"/>
      <c r="T198" s="608"/>
      <c r="U198" s="608"/>
      <c r="V198" s="608"/>
      <c r="W198" s="608"/>
    </row>
    <row r="199" spans="1:23" ht="18">
      <c r="A199" s="608"/>
      <c r="B199" s="608"/>
      <c r="C199" s="608"/>
      <c r="D199" s="608"/>
      <c r="E199" s="608"/>
      <c r="F199" s="608"/>
      <c r="G199" s="608"/>
      <c r="H199" s="608"/>
      <c r="I199" s="608"/>
      <c r="J199" s="608"/>
      <c r="K199" s="608"/>
      <c r="L199" s="608"/>
      <c r="M199" s="608"/>
      <c r="N199" s="608"/>
      <c r="O199" s="608"/>
      <c r="P199" s="608"/>
      <c r="Q199" s="608"/>
      <c r="R199" s="608"/>
      <c r="S199" s="608"/>
      <c r="T199" s="608"/>
      <c r="U199" s="608"/>
      <c r="V199" s="608"/>
      <c r="W199" s="608"/>
    </row>
    <row r="200" spans="1:23" ht="18">
      <c r="A200" s="608"/>
      <c r="B200" s="608"/>
      <c r="C200" s="608"/>
      <c r="D200" s="608"/>
      <c r="E200" s="608"/>
      <c r="F200" s="608"/>
      <c r="G200" s="608"/>
      <c r="K200" s="608"/>
      <c r="L200" s="608"/>
      <c r="M200" s="608"/>
      <c r="N200" s="608"/>
      <c r="O200" s="608"/>
      <c r="P200" s="608"/>
      <c r="Q200" s="608"/>
      <c r="R200" s="608"/>
      <c r="S200" s="608"/>
      <c r="T200" s="608"/>
      <c r="U200" s="608"/>
      <c r="V200" s="608"/>
      <c r="W200" s="608"/>
    </row>
    <row r="201" spans="1:23" ht="18">
      <c r="A201" s="608"/>
      <c r="B201" s="608"/>
      <c r="C201" s="608"/>
      <c r="D201" s="608"/>
      <c r="E201" s="608"/>
      <c r="F201" s="608"/>
      <c r="G201" s="608"/>
      <c r="K201" s="608"/>
      <c r="L201" s="608"/>
      <c r="M201" s="608"/>
      <c r="N201" s="608"/>
      <c r="O201" s="608"/>
      <c r="P201" s="608"/>
      <c r="Q201" s="608"/>
      <c r="R201" s="608"/>
      <c r="S201" s="608"/>
      <c r="T201" s="608"/>
      <c r="U201" s="608"/>
      <c r="V201" s="608"/>
      <c r="W201" s="608"/>
    </row>
    <row r="202" ht="18">
      <c r="M202" s="608"/>
    </row>
    <row r="209" spans="8:10" ht="18">
      <c r="H209" s="608"/>
      <c r="I209" s="608"/>
      <c r="J209" s="608"/>
    </row>
    <row r="210" spans="8:10" ht="18">
      <c r="H210" s="608"/>
      <c r="I210" s="608"/>
      <c r="J210" s="608"/>
    </row>
    <row r="211" spans="1:23" ht="18">
      <c r="A211" s="608"/>
      <c r="B211" s="608"/>
      <c r="C211" s="608"/>
      <c r="D211" s="608"/>
      <c r="E211" s="608"/>
      <c r="F211" s="608"/>
      <c r="G211" s="608"/>
      <c r="K211" s="608"/>
      <c r="L211" s="608"/>
      <c r="M211" s="608"/>
      <c r="N211" s="608"/>
      <c r="O211" s="608"/>
      <c r="P211" s="608"/>
      <c r="Q211" s="608"/>
      <c r="R211" s="608"/>
      <c r="S211" s="608"/>
      <c r="T211" s="608"/>
      <c r="U211" s="608"/>
      <c r="V211" s="608"/>
      <c r="W211" s="608"/>
    </row>
    <row r="212" spans="1:23" ht="18">
      <c r="A212" s="608"/>
      <c r="B212" s="608"/>
      <c r="C212" s="608"/>
      <c r="D212" s="608"/>
      <c r="E212" s="608"/>
      <c r="F212" s="608"/>
      <c r="G212" s="608"/>
      <c r="K212" s="608"/>
      <c r="L212" s="608"/>
      <c r="M212" s="608"/>
      <c r="N212" s="608"/>
      <c r="O212" s="608"/>
      <c r="P212" s="608"/>
      <c r="Q212" s="608"/>
      <c r="R212" s="608"/>
      <c r="S212" s="608"/>
      <c r="T212" s="608"/>
      <c r="U212" s="608"/>
      <c r="V212" s="608"/>
      <c r="W212" s="608"/>
    </row>
    <row r="213" ht="18">
      <c r="M213" s="608"/>
    </row>
  </sheetData>
  <sheetProtection/>
  <mergeCells count="4">
    <mergeCell ref="H10:L10"/>
    <mergeCell ref="H59:J59"/>
    <mergeCell ref="H60:J60"/>
    <mergeCell ref="A148:Q148"/>
  </mergeCells>
  <printOptions/>
  <pageMargins left="0.7" right="0.7" top="0.787401575" bottom="0.787401575" header="0.3" footer="0.3"/>
  <pageSetup orientation="portrait" paperSize="9"/>
  <drawing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belle10"/>
  <dimension ref="A1:Z65"/>
  <sheetViews>
    <sheetView zoomScalePageLayoutView="0" workbookViewId="0" topLeftCell="A1">
      <selection activeCell="C15" sqref="C15"/>
    </sheetView>
  </sheetViews>
  <sheetFormatPr defaultColWidth="11.421875" defaultRowHeight="12.75"/>
  <cols>
    <col min="1" max="3" width="6.7109375" style="167" customWidth="1"/>
    <col min="4" max="9" width="11.421875" style="167" customWidth="1"/>
    <col min="10" max="10" width="2.28125" style="167" customWidth="1"/>
    <col min="11" max="16384" width="11.421875" style="167" customWidth="1"/>
  </cols>
  <sheetData>
    <row r="1" spans="5:13" s="184" customFormat="1" ht="33.75" customHeight="1">
      <c r="E1" s="846" t="s">
        <v>85</v>
      </c>
      <c r="F1" s="846"/>
      <c r="G1" s="846"/>
      <c r="H1" s="846"/>
      <c r="I1" s="846"/>
      <c r="J1" s="846"/>
      <c r="K1" s="846"/>
      <c r="L1" s="846"/>
      <c r="M1" s="846"/>
    </row>
    <row r="2" spans="5:13" s="184" customFormat="1" ht="21" customHeight="1">
      <c r="E2" s="847" t="str">
        <f>IF(Mannschaften!D2="","",Mannschaften!D2)</f>
        <v>Ostdeutsche Meisterschaft Halle 13/14</v>
      </c>
      <c r="F2" s="847"/>
      <c r="G2" s="847"/>
      <c r="H2" s="847"/>
      <c r="I2" s="847"/>
      <c r="J2" s="847"/>
      <c r="K2" s="847"/>
      <c r="L2" s="847"/>
      <c r="M2" s="847"/>
    </row>
    <row r="3" s="184" customFormat="1" ht="13.5" customHeight="1"/>
    <row r="4" spans="4:26" s="184" customFormat="1" ht="23.25" customHeight="1">
      <c r="D4" s="185"/>
      <c r="E4" s="848" t="str">
        <f>IF(Mannschaften!F4="","",Mannschaften!F4)</f>
        <v>Kellinghusen</v>
      </c>
      <c r="F4" s="848"/>
      <c r="G4" s="848"/>
      <c r="H4" s="848"/>
      <c r="I4" s="193">
        <f>Mannschaften!K4</f>
        <v>41699</v>
      </c>
      <c r="J4" s="186" t="s">
        <v>76</v>
      </c>
      <c r="K4" s="193">
        <f>Mannschaften!M4</f>
        <v>0</v>
      </c>
      <c r="M4" s="185"/>
      <c r="W4" s="185"/>
      <c r="X4" s="185"/>
      <c r="Y4" s="185"/>
      <c r="Z4" s="185"/>
    </row>
    <row r="5" spans="4:26" s="184" customFormat="1" ht="16.5" customHeight="1">
      <c r="D5" s="185"/>
      <c r="E5" s="178"/>
      <c r="F5" s="178"/>
      <c r="G5" s="178"/>
      <c r="H5" s="178"/>
      <c r="I5" s="187"/>
      <c r="J5" s="186"/>
      <c r="K5" s="187"/>
      <c r="M5" s="185"/>
      <c r="W5" s="185"/>
      <c r="X5" s="185"/>
      <c r="Y5" s="185"/>
      <c r="Z5" s="185"/>
    </row>
    <row r="6" spans="6:9" s="184" customFormat="1" ht="23.25" customHeight="1">
      <c r="F6" s="178"/>
      <c r="G6" s="178" t="str">
        <f>Mannschaften!A5</f>
        <v>Ausrichter:     </v>
      </c>
      <c r="H6" s="178"/>
      <c r="I6" s="178" t="str">
        <f>IF(Mannschaften!I5="","",Mannschaften!I5)</f>
        <v>VfL Kellinghusen</v>
      </c>
    </row>
    <row r="7" spans="6:9" s="184" customFormat="1" ht="12.75" customHeight="1">
      <c r="F7" s="178"/>
      <c r="G7" s="178"/>
      <c r="H7" s="178"/>
      <c r="I7" s="178"/>
    </row>
    <row r="8" spans="1:15" s="184" customFormat="1" ht="21" customHeight="1">
      <c r="A8" s="849" t="s">
        <v>87</v>
      </c>
      <c r="B8" s="849"/>
      <c r="C8" s="849"/>
      <c r="D8" s="849"/>
      <c r="E8" s="849"/>
      <c r="F8" s="849"/>
      <c r="G8" s="849"/>
      <c r="H8" s="849"/>
      <c r="I8" s="849"/>
      <c r="J8" s="849"/>
      <c r="K8" s="849"/>
      <c r="L8" s="849"/>
      <c r="M8" s="849"/>
      <c r="N8" s="849"/>
      <c r="O8" s="849"/>
    </row>
    <row r="9" spans="1:15" s="184" customFormat="1" ht="6" customHeight="1">
      <c r="A9" s="188"/>
      <c r="B9" s="188"/>
      <c r="C9" s="188"/>
      <c r="D9" s="188"/>
      <c r="E9" s="188"/>
      <c r="F9" s="188"/>
      <c r="G9" s="188"/>
      <c r="H9" s="188"/>
      <c r="I9" s="188"/>
      <c r="J9" s="188"/>
      <c r="K9" s="188"/>
      <c r="L9" s="188"/>
      <c r="M9" s="188"/>
      <c r="N9" s="188"/>
      <c r="O9" s="188"/>
    </row>
    <row r="10" spans="1:15" s="184" customFormat="1" ht="26.25">
      <c r="A10" s="178" t="s">
        <v>12</v>
      </c>
      <c r="B10" s="178"/>
      <c r="C10" s="178"/>
      <c r="D10" s="860" t="str">
        <f>Mannschaften!F10</f>
        <v>TSV Breitenberg</v>
      </c>
      <c r="E10" s="860"/>
      <c r="F10" s="860"/>
      <c r="G10" s="860"/>
      <c r="H10" s="860"/>
      <c r="I10" s="178"/>
      <c r="J10" s="898"/>
      <c r="K10" s="898"/>
      <c r="L10" s="898"/>
      <c r="M10" s="898"/>
      <c r="N10" s="898"/>
      <c r="O10" s="898"/>
    </row>
    <row r="11" s="184" customFormat="1" ht="6" customHeight="1"/>
    <row r="12" spans="6:14" s="184" customFormat="1" ht="18">
      <c r="F12" s="178" t="s">
        <v>112</v>
      </c>
      <c r="G12" s="173" t="str">
        <f>Mannschaften!H3</f>
        <v>W U18</v>
      </c>
      <c r="H12" s="178"/>
      <c r="I12" s="178" t="s">
        <v>91</v>
      </c>
      <c r="L12" s="177" t="str">
        <f>IF(Mannschaften!N3="","",Mannschaften!N3)</f>
        <v>01.07.</v>
      </c>
      <c r="M12" s="178">
        <f>IF(Mannschaften!O3="","",Mannschaften!O3)</f>
        <v>1995</v>
      </c>
      <c r="N12" s="178"/>
    </row>
    <row r="13" s="184" customFormat="1" ht="13.5" thickBot="1"/>
    <row r="14" spans="1:15" s="184" customFormat="1" ht="24.75" customHeight="1" thickBot="1">
      <c r="A14" s="466"/>
      <c r="B14" s="461" t="s">
        <v>73</v>
      </c>
      <c r="C14" s="461" t="s">
        <v>17</v>
      </c>
      <c r="D14" s="864" t="s">
        <v>19</v>
      </c>
      <c r="E14" s="864"/>
      <c r="F14" s="864"/>
      <c r="G14" s="864" t="s">
        <v>88</v>
      </c>
      <c r="H14" s="864"/>
      <c r="I14" s="864" t="s">
        <v>272</v>
      </c>
      <c r="J14" s="864"/>
      <c r="K14" s="864"/>
      <c r="L14" s="861" t="s">
        <v>89</v>
      </c>
      <c r="M14" s="863"/>
      <c r="N14" s="864" t="s">
        <v>90</v>
      </c>
      <c r="O14" s="864"/>
    </row>
    <row r="15" spans="1:15" s="189" customFormat="1" ht="24.75" customHeight="1">
      <c r="A15" s="179">
        <v>1</v>
      </c>
      <c r="B15" s="168"/>
      <c r="C15" s="169"/>
      <c r="D15" s="850"/>
      <c r="E15" s="851"/>
      <c r="F15" s="852"/>
      <c r="G15" s="899"/>
      <c r="H15" s="900"/>
      <c r="I15" s="895"/>
      <c r="J15" s="896"/>
      <c r="K15" s="897"/>
      <c r="L15" s="901"/>
      <c r="M15" s="902"/>
      <c r="N15" s="865"/>
      <c r="O15" s="866"/>
    </row>
    <row r="16" spans="1:15" s="189" customFormat="1" ht="24.75" customHeight="1">
      <c r="A16" s="180">
        <v>2</v>
      </c>
      <c r="B16" s="169"/>
      <c r="C16" s="169"/>
      <c r="D16" s="850"/>
      <c r="E16" s="851"/>
      <c r="F16" s="852"/>
      <c r="G16" s="899"/>
      <c r="H16" s="900"/>
      <c r="I16" s="895"/>
      <c r="J16" s="896"/>
      <c r="K16" s="897"/>
      <c r="L16" s="901"/>
      <c r="M16" s="902"/>
      <c r="N16" s="867"/>
      <c r="O16" s="868"/>
    </row>
    <row r="17" spans="1:15" s="189" customFormat="1" ht="24.75" customHeight="1">
      <c r="A17" s="180">
        <v>3</v>
      </c>
      <c r="B17" s="169"/>
      <c r="C17" s="169"/>
      <c r="D17" s="850"/>
      <c r="E17" s="851"/>
      <c r="F17" s="852"/>
      <c r="G17" s="899"/>
      <c r="H17" s="900"/>
      <c r="I17" s="895"/>
      <c r="J17" s="896"/>
      <c r="K17" s="897"/>
      <c r="L17" s="901"/>
      <c r="M17" s="902"/>
      <c r="N17" s="867"/>
      <c r="O17" s="868"/>
    </row>
    <row r="18" spans="1:15" s="189" customFormat="1" ht="24.75" customHeight="1">
      <c r="A18" s="180">
        <v>4</v>
      </c>
      <c r="B18" s="169"/>
      <c r="C18" s="169"/>
      <c r="D18" s="850"/>
      <c r="E18" s="851"/>
      <c r="F18" s="852"/>
      <c r="G18" s="899"/>
      <c r="H18" s="900"/>
      <c r="I18" s="895"/>
      <c r="J18" s="896"/>
      <c r="K18" s="897"/>
      <c r="L18" s="901"/>
      <c r="M18" s="902"/>
      <c r="N18" s="867"/>
      <c r="O18" s="868"/>
    </row>
    <row r="19" spans="1:15" s="189" customFormat="1" ht="24.75" customHeight="1">
      <c r="A19" s="180">
        <v>5</v>
      </c>
      <c r="B19" s="169"/>
      <c r="C19" s="169"/>
      <c r="D19" s="850"/>
      <c r="E19" s="851"/>
      <c r="F19" s="852"/>
      <c r="G19" s="899"/>
      <c r="H19" s="900"/>
      <c r="I19" s="895"/>
      <c r="J19" s="896"/>
      <c r="K19" s="897"/>
      <c r="L19" s="901"/>
      <c r="M19" s="902"/>
      <c r="N19" s="867"/>
      <c r="O19" s="868"/>
    </row>
    <row r="20" spans="1:15" s="189" customFormat="1" ht="24.75" customHeight="1">
      <c r="A20" s="180">
        <v>6</v>
      </c>
      <c r="B20" s="413"/>
      <c r="C20" s="169"/>
      <c r="D20" s="850"/>
      <c r="E20" s="851"/>
      <c r="F20" s="852"/>
      <c r="G20" s="899"/>
      <c r="H20" s="900"/>
      <c r="I20" s="895"/>
      <c r="J20" s="896"/>
      <c r="K20" s="897"/>
      <c r="L20" s="901"/>
      <c r="M20" s="902"/>
      <c r="N20" s="867"/>
      <c r="O20" s="868"/>
    </row>
    <row r="21" spans="1:15" s="189" customFormat="1" ht="24.75" customHeight="1">
      <c r="A21" s="180">
        <v>7</v>
      </c>
      <c r="B21" s="169"/>
      <c r="C21" s="169"/>
      <c r="D21" s="850"/>
      <c r="E21" s="851"/>
      <c r="F21" s="852"/>
      <c r="G21" s="899"/>
      <c r="H21" s="900"/>
      <c r="I21" s="895"/>
      <c r="J21" s="896"/>
      <c r="K21" s="897"/>
      <c r="L21" s="901"/>
      <c r="M21" s="902"/>
      <c r="N21" s="867"/>
      <c r="O21" s="868"/>
    </row>
    <row r="22" spans="1:15" s="189" customFormat="1" ht="24.75" customHeight="1">
      <c r="A22" s="180">
        <v>8</v>
      </c>
      <c r="B22" s="169"/>
      <c r="C22" s="169"/>
      <c r="D22" s="850"/>
      <c r="E22" s="851"/>
      <c r="F22" s="852"/>
      <c r="G22" s="899"/>
      <c r="H22" s="900"/>
      <c r="I22" s="895"/>
      <c r="J22" s="896"/>
      <c r="K22" s="897"/>
      <c r="L22" s="901"/>
      <c r="M22" s="902"/>
      <c r="N22" s="867"/>
      <c r="O22" s="868"/>
    </row>
    <row r="23" spans="1:15" s="189" customFormat="1" ht="24.75" customHeight="1">
      <c r="A23" s="180">
        <v>9</v>
      </c>
      <c r="B23" s="169"/>
      <c r="C23" s="169"/>
      <c r="D23" s="850"/>
      <c r="E23" s="851"/>
      <c r="F23" s="852"/>
      <c r="G23" s="853"/>
      <c r="H23" s="854"/>
      <c r="I23" s="903"/>
      <c r="J23" s="904"/>
      <c r="K23" s="868"/>
      <c r="L23" s="901"/>
      <c r="M23" s="902"/>
      <c r="N23" s="867"/>
      <c r="O23" s="868"/>
    </row>
    <row r="24" spans="1:15" s="189" customFormat="1" ht="24.75" customHeight="1" thickBot="1">
      <c r="A24" s="181">
        <v>10</v>
      </c>
      <c r="B24" s="170"/>
      <c r="C24" s="170"/>
      <c r="D24" s="869"/>
      <c r="E24" s="870"/>
      <c r="F24" s="871"/>
      <c r="G24" s="872"/>
      <c r="H24" s="905"/>
      <c r="I24" s="874"/>
      <c r="J24" s="875"/>
      <c r="K24" s="876"/>
      <c r="L24" s="906"/>
      <c r="M24" s="878"/>
      <c r="N24" s="879"/>
      <c r="O24" s="880"/>
    </row>
    <row r="25" spans="1:15" s="189" customFormat="1" ht="24.75" customHeight="1">
      <c r="A25" s="463" t="s">
        <v>38</v>
      </c>
      <c r="B25" s="462"/>
      <c r="C25" s="462"/>
      <c r="D25" s="850"/>
      <c r="E25" s="851"/>
      <c r="F25" s="852"/>
      <c r="G25" s="888"/>
      <c r="H25" s="889"/>
      <c r="I25" s="890"/>
      <c r="J25" s="891"/>
      <c r="K25" s="892"/>
      <c r="L25" s="893"/>
      <c r="M25" s="894"/>
      <c r="N25" s="881"/>
      <c r="O25" s="882"/>
    </row>
    <row r="26" spans="1:15" s="189" customFormat="1" ht="24.75" customHeight="1" thickBot="1">
      <c r="A26" s="183" t="s">
        <v>39</v>
      </c>
      <c r="B26" s="170"/>
      <c r="C26" s="170"/>
      <c r="D26" s="850"/>
      <c r="E26" s="851"/>
      <c r="F26" s="852"/>
      <c r="G26" s="872"/>
      <c r="H26" s="873"/>
      <c r="I26" s="883"/>
      <c r="J26" s="884"/>
      <c r="K26" s="885"/>
      <c r="L26" s="886"/>
      <c r="M26" s="887"/>
      <c r="N26" s="879"/>
      <c r="O26" s="880"/>
    </row>
    <row r="27" spans="1:15" s="189" customFormat="1" ht="24.75" customHeight="1" thickBot="1">
      <c r="A27" s="373" t="s">
        <v>194</v>
      </c>
      <c r="B27" s="374"/>
      <c r="C27" s="374"/>
      <c r="D27" s="374"/>
      <c r="E27" s="374"/>
      <c r="F27" s="375"/>
      <c r="G27" s="376">
        <f>G65</f>
      </c>
      <c r="H27" s="218" t="s">
        <v>195</v>
      </c>
      <c r="I27" s="374"/>
      <c r="J27" s="374"/>
      <c r="K27" s="374"/>
      <c r="L27" s="374"/>
      <c r="M27" s="374"/>
      <c r="N27" s="374"/>
      <c r="O27" s="375"/>
    </row>
    <row r="28" spans="11:13" ht="12.75" hidden="1">
      <c r="K28" s="171">
        <f>IF(L12="31.12.",31,IF(L12="01.01.",1,IF(L12="01.07.",1,30)))</f>
        <v>1</v>
      </c>
      <c r="L28" s="171">
        <f>IF(L12="31.12.",12,IF(L12="01.01.",1,IF(L12="01.07.",7,6)))</f>
        <v>7</v>
      </c>
      <c r="M28" s="171">
        <f>M12</f>
        <v>1995</v>
      </c>
    </row>
    <row r="29" spans="4:15" ht="12.75" hidden="1">
      <c r="D29" s="172">
        <f>IF(G15="","",G15)</f>
      </c>
      <c r="E29" s="172">
        <f>IF(D29="","",D29+1)</f>
      </c>
      <c r="F29" s="171">
        <f>IF(D29="","",DAY(D29))</f>
      </c>
      <c r="G29" s="171">
        <f>IF(D29="","",MONTH(D29))</f>
      </c>
      <c r="H29" s="167">
        <f>IF(D29="","",YEAR(D29))</f>
      </c>
      <c r="K29" s="167">
        <f>IF(D29="","",$K$28-F29)</f>
      </c>
      <c r="L29" s="167">
        <f aca="true" t="shared" si="0" ref="L29:L38">IF(D29="","",$L$28-G29)</f>
      </c>
      <c r="M29" s="167">
        <f aca="true" t="shared" si="1" ref="M29:M38">IF(D29="","",$M$28-H29)</f>
      </c>
      <c r="N29" s="167" t="e">
        <f>K29+(L29*100)+(M29*10000)</f>
        <v>#VALUE!</v>
      </c>
      <c r="O29" s="167" t="e">
        <f>IF(Mannschaften!H$3=Mannschaften!K$168,N29,IF(Mannschaften!H$3=Mannschaften!K$169,N29,IF(Mannschaften!H$3=Mannschaften!K$170,N29,IF(Mannschaften!H$3=Mannschaften!K$171,N29,IF(Mannschaften!H$3=Mannschaften!K$172,N29,N29*-1)))))</f>
        <v>#VALUE!</v>
      </c>
    </row>
    <row r="30" spans="4:15" ht="12.75" hidden="1">
      <c r="D30" s="172">
        <f aca="true" t="shared" si="2" ref="D30:D38">IF(G16="","",G16)</f>
      </c>
      <c r="E30" s="172">
        <f aca="true" t="shared" si="3" ref="E30:E38">IF(D30="","",D30+1)</f>
      </c>
      <c r="F30" s="171">
        <f aca="true" t="shared" si="4" ref="F30:F38">IF(D30="","",DAY(D30))</f>
      </c>
      <c r="G30" s="171">
        <f aca="true" t="shared" si="5" ref="G30:G38">IF(D30="","",MONTH(D30))</f>
      </c>
      <c r="H30" s="167">
        <f aca="true" t="shared" si="6" ref="H30:H38">IF(D30="","",YEAR(D30))</f>
      </c>
      <c r="K30" s="167">
        <f aca="true" t="shared" si="7" ref="K30:K35">IF(D30="","",$K$28-F30)</f>
      </c>
      <c r="L30" s="167">
        <f t="shared" si="0"/>
      </c>
      <c r="M30" s="167">
        <f t="shared" si="1"/>
      </c>
      <c r="N30" s="167" t="e">
        <f aca="true" t="shared" si="8" ref="N30:N35">K30+(L30*100)+(M30*10000)</f>
        <v>#VALUE!</v>
      </c>
      <c r="O30" s="167" t="e">
        <f>IF(Mannschaften!H$3=Mannschaften!K$168,N30,IF(Mannschaften!H$3=Mannschaften!K$169,N30,IF(Mannschaften!H$3=Mannschaften!K$170,N30,IF(Mannschaften!H$3=Mannschaften!K$171,N30,IF(Mannschaften!H$3=Mannschaften!K$172,N30,N30*-1)))))</f>
        <v>#VALUE!</v>
      </c>
    </row>
    <row r="31" spans="4:15" ht="12.75" hidden="1">
      <c r="D31" s="172">
        <f t="shared" si="2"/>
      </c>
      <c r="E31" s="172">
        <f t="shared" si="3"/>
      </c>
      <c r="F31" s="171">
        <f t="shared" si="4"/>
      </c>
      <c r="G31" s="171">
        <f t="shared" si="5"/>
      </c>
      <c r="H31" s="167">
        <f t="shared" si="6"/>
      </c>
      <c r="K31" s="167">
        <f t="shared" si="7"/>
      </c>
      <c r="L31" s="167">
        <f t="shared" si="0"/>
      </c>
      <c r="M31" s="167">
        <f t="shared" si="1"/>
      </c>
      <c r="N31" s="167" t="e">
        <f t="shared" si="8"/>
        <v>#VALUE!</v>
      </c>
      <c r="O31" s="167" t="e">
        <f>IF(Mannschaften!H$3=Mannschaften!K$168,N31,IF(Mannschaften!H$3=Mannschaften!K$169,N31,IF(Mannschaften!H$3=Mannschaften!K$170,N31,IF(Mannschaften!H$3=Mannschaften!K$171,N31,IF(Mannschaften!H$3=Mannschaften!K$172,N31,N31*-1)))))</f>
        <v>#VALUE!</v>
      </c>
    </row>
    <row r="32" spans="4:15" ht="12.75" hidden="1">
      <c r="D32" s="172">
        <f t="shared" si="2"/>
      </c>
      <c r="E32" s="172">
        <f t="shared" si="3"/>
      </c>
      <c r="F32" s="171">
        <f t="shared" si="4"/>
      </c>
      <c r="G32" s="171">
        <f t="shared" si="5"/>
      </c>
      <c r="H32" s="167">
        <f t="shared" si="6"/>
      </c>
      <c r="K32" s="167">
        <f t="shared" si="7"/>
      </c>
      <c r="L32" s="167">
        <f t="shared" si="0"/>
      </c>
      <c r="M32" s="167">
        <f t="shared" si="1"/>
      </c>
      <c r="N32" s="167" t="e">
        <f t="shared" si="8"/>
        <v>#VALUE!</v>
      </c>
      <c r="O32" s="167" t="e">
        <f>IF(Mannschaften!H$3=Mannschaften!K$168,N32,IF(Mannschaften!H$3=Mannschaften!K$169,N32,IF(Mannschaften!H$3=Mannschaften!K$170,N32,IF(Mannschaften!H$3=Mannschaften!K$171,N32,IF(Mannschaften!H$3=Mannschaften!K$172,N32,N32*-1)))))</f>
        <v>#VALUE!</v>
      </c>
    </row>
    <row r="33" spans="4:15" ht="12.75" hidden="1">
      <c r="D33" s="172">
        <f t="shared" si="2"/>
      </c>
      <c r="E33" s="172">
        <f t="shared" si="3"/>
      </c>
      <c r="F33" s="171">
        <f t="shared" si="4"/>
      </c>
      <c r="G33" s="171">
        <f t="shared" si="5"/>
      </c>
      <c r="H33" s="167">
        <f t="shared" si="6"/>
      </c>
      <c r="K33" s="167">
        <f t="shared" si="7"/>
      </c>
      <c r="L33" s="167">
        <f t="shared" si="0"/>
      </c>
      <c r="M33" s="167">
        <f t="shared" si="1"/>
      </c>
      <c r="N33" s="167" t="e">
        <f t="shared" si="8"/>
        <v>#VALUE!</v>
      </c>
      <c r="O33" s="167" t="e">
        <f>IF(Mannschaften!H$3=Mannschaften!K$168,N33,IF(Mannschaften!H$3=Mannschaften!K$169,N33,IF(Mannschaften!H$3=Mannschaften!K$170,N33,IF(Mannschaften!H$3=Mannschaften!K$171,N33,IF(Mannschaften!H$3=Mannschaften!K$172,N33,N33*-1)))))</f>
        <v>#VALUE!</v>
      </c>
    </row>
    <row r="34" spans="4:15" ht="12.75" hidden="1">
      <c r="D34" s="172">
        <f>IF(G20="","",G20)</f>
      </c>
      <c r="E34" s="172">
        <f t="shared" si="3"/>
      </c>
      <c r="F34" s="171">
        <f t="shared" si="4"/>
      </c>
      <c r="G34" s="171">
        <f t="shared" si="5"/>
      </c>
      <c r="H34" s="167">
        <f t="shared" si="6"/>
      </c>
      <c r="K34" s="167">
        <f t="shared" si="7"/>
      </c>
      <c r="L34" s="167">
        <f t="shared" si="0"/>
      </c>
      <c r="M34" s="167">
        <f t="shared" si="1"/>
      </c>
      <c r="N34" s="167" t="e">
        <f t="shared" si="8"/>
        <v>#VALUE!</v>
      </c>
      <c r="O34" s="167" t="e">
        <f>IF(Mannschaften!H$3=Mannschaften!K$168,N34,IF(Mannschaften!H$3=Mannschaften!K$169,N34,IF(Mannschaften!H$3=Mannschaften!K$170,N34,IF(Mannschaften!H$3=Mannschaften!K$171,N34,IF(Mannschaften!H$3=Mannschaften!K$172,N34,N34*-1)))))</f>
        <v>#VALUE!</v>
      </c>
    </row>
    <row r="35" spans="4:15" ht="12.75" hidden="1">
      <c r="D35" s="172">
        <f>IF(G21="","",G21)</f>
      </c>
      <c r="E35" s="172">
        <f t="shared" si="3"/>
      </c>
      <c r="F35" s="171">
        <f t="shared" si="4"/>
      </c>
      <c r="G35" s="171">
        <f t="shared" si="5"/>
      </c>
      <c r="H35" s="167">
        <f t="shared" si="6"/>
      </c>
      <c r="K35" s="167">
        <f t="shared" si="7"/>
      </c>
      <c r="L35" s="167">
        <f t="shared" si="0"/>
      </c>
      <c r="M35" s="167">
        <f t="shared" si="1"/>
      </c>
      <c r="N35" s="167" t="e">
        <f t="shared" si="8"/>
        <v>#VALUE!</v>
      </c>
      <c r="O35" s="167" t="e">
        <f>IF(Mannschaften!H$3=Mannschaften!K$168,N35,IF(Mannschaften!H$3=Mannschaften!K$169,N35,IF(Mannschaften!H$3=Mannschaften!K$170,N35,IF(Mannschaften!H$3=Mannschaften!K$171,N35,IF(Mannschaften!H$3=Mannschaften!K$172,N35,N35*-1)))))</f>
        <v>#VALUE!</v>
      </c>
    </row>
    <row r="36" spans="4:15" ht="12.75" hidden="1">
      <c r="D36" s="172">
        <f t="shared" si="2"/>
      </c>
      <c r="E36" s="172">
        <f t="shared" si="3"/>
      </c>
      <c r="F36" s="171">
        <f t="shared" si="4"/>
      </c>
      <c r="G36" s="171">
        <f t="shared" si="5"/>
      </c>
      <c r="H36" s="167">
        <f t="shared" si="6"/>
      </c>
      <c r="K36" s="167">
        <f>IF(D36="","",$K$28-F36)</f>
      </c>
      <c r="L36" s="167">
        <f t="shared" si="0"/>
      </c>
      <c r="M36" s="167">
        <f t="shared" si="1"/>
      </c>
      <c r="N36" s="167" t="e">
        <f>K36+(L36*100)+(M36*10000)</f>
        <v>#VALUE!</v>
      </c>
      <c r="O36" s="167" t="e">
        <f>IF(Mannschaften!H$3=Mannschaften!K$168,N36,IF(Mannschaften!H$3=Mannschaften!K$169,N36,IF(Mannschaften!H$3=Mannschaften!K$170,N36,IF(Mannschaften!H$3=Mannschaften!K$171,N36,IF(Mannschaften!H$3=Mannschaften!K$172,N36,N36*-1)))))</f>
        <v>#VALUE!</v>
      </c>
    </row>
    <row r="37" spans="4:15" ht="12.75" hidden="1">
      <c r="D37" s="172">
        <f t="shared" si="2"/>
      </c>
      <c r="E37" s="172">
        <f t="shared" si="3"/>
      </c>
      <c r="F37" s="171">
        <f t="shared" si="4"/>
      </c>
      <c r="G37" s="171">
        <f t="shared" si="5"/>
      </c>
      <c r="H37" s="167">
        <f t="shared" si="6"/>
      </c>
      <c r="K37" s="167">
        <f>IF(D37="","",$K$28-F37)</f>
      </c>
      <c r="L37" s="167">
        <f t="shared" si="0"/>
      </c>
      <c r="M37" s="167">
        <f t="shared" si="1"/>
      </c>
      <c r="N37" s="167" t="e">
        <f>K37+(L37*100)+(M37*10000)</f>
        <v>#VALUE!</v>
      </c>
      <c r="O37" s="167" t="e">
        <f>IF(Mannschaften!H$3=Mannschaften!K$168,N37,IF(Mannschaften!H$3=Mannschaften!K$169,N37,IF(Mannschaften!H$3=Mannschaften!K$170,N37,IF(Mannschaften!H$3=Mannschaften!K$171,N37,IF(Mannschaften!H$3=Mannschaften!K$172,N37,N37*-1)))))</f>
        <v>#VALUE!</v>
      </c>
    </row>
    <row r="38" spans="4:15" ht="12.75" hidden="1">
      <c r="D38" s="172">
        <f t="shared" si="2"/>
      </c>
      <c r="E38" s="172">
        <f t="shared" si="3"/>
      </c>
      <c r="F38" s="171">
        <f t="shared" si="4"/>
      </c>
      <c r="G38" s="171">
        <f t="shared" si="5"/>
      </c>
      <c r="H38" s="167">
        <f t="shared" si="6"/>
      </c>
      <c r="K38" s="167">
        <f>IF(D38="","",$K$28-F38)</f>
      </c>
      <c r="L38" s="167">
        <f t="shared" si="0"/>
      </c>
      <c r="M38" s="167">
        <f t="shared" si="1"/>
      </c>
      <c r="N38" s="167" t="e">
        <f>K38+(L38*100)+(M38*10000)</f>
        <v>#VALUE!</v>
      </c>
      <c r="O38" s="167" t="e">
        <f>IF(Mannschaften!H$3=Mannschaften!K$168,N38,IF(Mannschaften!H$3=Mannschaften!K$169,N38,IF(Mannschaften!H$3=Mannschaften!K$170,N38,IF(Mannschaften!H$3=Mannschaften!K$171,N38,IF(Mannschaften!H$3=Mannschaften!K$172,N38,N38*-1)))))</f>
        <v>#VALUE!</v>
      </c>
    </row>
    <row r="39" ht="12.75" hidden="1"/>
    <row r="40" spans="4:9" ht="12.75" hidden="1">
      <c r="D40" s="167">
        <f>DAY(Mannschaften!K4)</f>
        <v>1</v>
      </c>
      <c r="E40" s="167">
        <f>MONTH(Mannschaften!K4)</f>
        <v>3</v>
      </c>
      <c r="H40" s="167">
        <f>DAY(Mannschaften!M4)</f>
        <v>0</v>
      </c>
      <c r="I40" s="167">
        <f>MONTH(Mannschaften!M4)</f>
        <v>1</v>
      </c>
    </row>
    <row r="41" spans="4:11" ht="12.75" hidden="1">
      <c r="D41" s="171">
        <f aca="true" t="shared" si="9" ref="D41:D50">IF($D$40=F29,1,0)</f>
        <v>0</v>
      </c>
      <c r="E41" s="171">
        <f aca="true" t="shared" si="10" ref="E41:E50">IF($E$40=G29,1,0)</f>
        <v>0</v>
      </c>
      <c r="F41" s="171"/>
      <c r="G41" s="171">
        <f>D41+E41</f>
        <v>0</v>
      </c>
      <c r="H41" s="171">
        <f aca="true" t="shared" si="11" ref="H41:H50">IF($H$40=F29,1,0)</f>
        <v>0</v>
      </c>
      <c r="I41" s="171">
        <f aca="true" t="shared" si="12" ref="I41:I50">IF($I$40=G29,1,0)</f>
        <v>0</v>
      </c>
      <c r="K41" s="171">
        <f>H41+I41</f>
        <v>0</v>
      </c>
    </row>
    <row r="42" spans="4:11" ht="12.75" hidden="1">
      <c r="D42" s="171">
        <f t="shared" si="9"/>
        <v>0</v>
      </c>
      <c r="E42" s="171">
        <f t="shared" si="10"/>
        <v>0</v>
      </c>
      <c r="F42" s="171"/>
      <c r="G42" s="171">
        <f aca="true" t="shared" si="13" ref="G42:G50">D42+E42</f>
        <v>0</v>
      </c>
      <c r="H42" s="171">
        <f t="shared" si="11"/>
        <v>0</v>
      </c>
      <c r="I42" s="171">
        <f t="shared" si="12"/>
        <v>0</v>
      </c>
      <c r="K42" s="171">
        <f aca="true" t="shared" si="14" ref="K42:K50">H42+I42</f>
        <v>0</v>
      </c>
    </row>
    <row r="43" spans="4:11" ht="12.75" hidden="1">
      <c r="D43" s="171">
        <f t="shared" si="9"/>
        <v>0</v>
      </c>
      <c r="E43" s="171">
        <f t="shared" si="10"/>
        <v>0</v>
      </c>
      <c r="F43" s="171"/>
      <c r="G43" s="171">
        <f t="shared" si="13"/>
        <v>0</v>
      </c>
      <c r="H43" s="171">
        <f t="shared" si="11"/>
        <v>0</v>
      </c>
      <c r="I43" s="171">
        <f t="shared" si="12"/>
        <v>0</v>
      </c>
      <c r="K43" s="171">
        <f t="shared" si="14"/>
        <v>0</v>
      </c>
    </row>
    <row r="44" spans="4:11" ht="12.75" hidden="1">
      <c r="D44" s="171">
        <f t="shared" si="9"/>
        <v>0</v>
      </c>
      <c r="E44" s="171">
        <f t="shared" si="10"/>
        <v>0</v>
      </c>
      <c r="F44" s="171"/>
      <c r="G44" s="171">
        <f t="shared" si="13"/>
        <v>0</v>
      </c>
      <c r="H44" s="171">
        <f t="shared" si="11"/>
        <v>0</v>
      </c>
      <c r="I44" s="171">
        <f t="shared" si="12"/>
        <v>0</v>
      </c>
      <c r="K44" s="171">
        <f t="shared" si="14"/>
        <v>0</v>
      </c>
    </row>
    <row r="45" spans="4:11" ht="12.75" hidden="1">
      <c r="D45" s="171">
        <f t="shared" si="9"/>
        <v>0</v>
      </c>
      <c r="E45" s="171">
        <f t="shared" si="10"/>
        <v>0</v>
      </c>
      <c r="F45" s="171"/>
      <c r="G45" s="171">
        <f t="shared" si="13"/>
        <v>0</v>
      </c>
      <c r="H45" s="171">
        <f t="shared" si="11"/>
        <v>0</v>
      </c>
      <c r="I45" s="171">
        <f t="shared" si="12"/>
        <v>0</v>
      </c>
      <c r="K45" s="171">
        <f t="shared" si="14"/>
        <v>0</v>
      </c>
    </row>
    <row r="46" spans="4:11" ht="12.75" hidden="1">
      <c r="D46" s="171">
        <f t="shared" si="9"/>
        <v>0</v>
      </c>
      <c r="E46" s="171">
        <f t="shared" si="10"/>
        <v>0</v>
      </c>
      <c r="F46" s="171"/>
      <c r="G46" s="171">
        <f t="shared" si="13"/>
        <v>0</v>
      </c>
      <c r="H46" s="171">
        <f t="shared" si="11"/>
        <v>0</v>
      </c>
      <c r="I46" s="171">
        <f t="shared" si="12"/>
        <v>0</v>
      </c>
      <c r="K46" s="171">
        <f t="shared" si="14"/>
        <v>0</v>
      </c>
    </row>
    <row r="47" spans="4:11" ht="12.75" hidden="1">
      <c r="D47" s="171">
        <f t="shared" si="9"/>
        <v>0</v>
      </c>
      <c r="E47" s="171">
        <f t="shared" si="10"/>
        <v>0</v>
      </c>
      <c r="F47" s="171"/>
      <c r="G47" s="171">
        <f t="shared" si="13"/>
        <v>0</v>
      </c>
      <c r="H47" s="171">
        <f t="shared" si="11"/>
        <v>0</v>
      </c>
      <c r="I47" s="171">
        <f t="shared" si="12"/>
        <v>0</v>
      </c>
      <c r="K47" s="171">
        <f t="shared" si="14"/>
        <v>0</v>
      </c>
    </row>
    <row r="48" spans="4:11" ht="12.75" hidden="1">
      <c r="D48" s="171">
        <f t="shared" si="9"/>
        <v>0</v>
      </c>
      <c r="E48" s="171">
        <f t="shared" si="10"/>
        <v>0</v>
      </c>
      <c r="F48" s="171"/>
      <c r="G48" s="171">
        <f t="shared" si="13"/>
        <v>0</v>
      </c>
      <c r="H48" s="171">
        <f t="shared" si="11"/>
        <v>0</v>
      </c>
      <c r="I48" s="171">
        <f t="shared" si="12"/>
        <v>0</v>
      </c>
      <c r="K48" s="171">
        <f t="shared" si="14"/>
        <v>0</v>
      </c>
    </row>
    <row r="49" spans="4:11" ht="12.75" hidden="1">
      <c r="D49" s="171">
        <f t="shared" si="9"/>
        <v>0</v>
      </c>
      <c r="E49" s="171">
        <f t="shared" si="10"/>
        <v>0</v>
      </c>
      <c r="F49" s="171"/>
      <c r="G49" s="171">
        <f t="shared" si="13"/>
        <v>0</v>
      </c>
      <c r="H49" s="171">
        <f t="shared" si="11"/>
        <v>0</v>
      </c>
      <c r="I49" s="171">
        <f t="shared" si="12"/>
        <v>0</v>
      </c>
      <c r="K49" s="171">
        <f t="shared" si="14"/>
        <v>0</v>
      </c>
    </row>
    <row r="50" spans="4:11" ht="12.75" hidden="1">
      <c r="D50" s="171">
        <f t="shared" si="9"/>
        <v>0</v>
      </c>
      <c r="E50" s="171">
        <f t="shared" si="10"/>
        <v>0</v>
      </c>
      <c r="F50" s="171"/>
      <c r="G50" s="171">
        <f t="shared" si="13"/>
        <v>0</v>
      </c>
      <c r="H50" s="171">
        <f t="shared" si="11"/>
        <v>0</v>
      </c>
      <c r="I50" s="171">
        <f t="shared" si="12"/>
        <v>0</v>
      </c>
      <c r="K50" s="171">
        <f t="shared" si="14"/>
        <v>0</v>
      </c>
    </row>
    <row r="51" ht="12.75" hidden="1"/>
    <row r="52" ht="12.75" hidden="1"/>
    <row r="53" ht="12.75" hidden="1"/>
    <row r="54" spans="7:8" ht="12.75" hidden="1">
      <c r="G54" s="171">
        <f>IF(G15="","",I$4-G15)</f>
      </c>
      <c r="H54" s="167">
        <f>IF(G54="",0,1)</f>
        <v>0</v>
      </c>
    </row>
    <row r="55" spans="7:8" ht="12.75" hidden="1">
      <c r="G55" s="171">
        <f aca="true" t="shared" si="15" ref="G55:G63">IF(G16="","",I$4-G16)</f>
      </c>
      <c r="H55" s="167">
        <f aca="true" t="shared" si="16" ref="H55:H63">IF(G55="",0,1)</f>
        <v>0</v>
      </c>
    </row>
    <row r="56" spans="7:8" ht="12.75" hidden="1">
      <c r="G56" s="171">
        <f t="shared" si="15"/>
      </c>
      <c r="H56" s="167">
        <f t="shared" si="16"/>
        <v>0</v>
      </c>
    </row>
    <row r="57" spans="7:8" ht="12.75" hidden="1">
      <c r="G57" s="171">
        <f t="shared" si="15"/>
      </c>
      <c r="H57" s="167">
        <f t="shared" si="16"/>
        <v>0</v>
      </c>
    </row>
    <row r="58" spans="7:8" ht="12.75" hidden="1">
      <c r="G58" s="171">
        <f t="shared" si="15"/>
      </c>
      <c r="H58" s="167">
        <f t="shared" si="16"/>
        <v>0</v>
      </c>
    </row>
    <row r="59" spans="7:8" ht="12.75" hidden="1">
      <c r="G59" s="171">
        <f t="shared" si="15"/>
      </c>
      <c r="H59" s="167">
        <f t="shared" si="16"/>
        <v>0</v>
      </c>
    </row>
    <row r="60" spans="7:8" ht="12.75" hidden="1">
      <c r="G60" s="171">
        <f t="shared" si="15"/>
      </c>
      <c r="H60" s="167">
        <f t="shared" si="16"/>
        <v>0</v>
      </c>
    </row>
    <row r="61" spans="7:8" ht="12.75" hidden="1">
      <c r="G61" s="171">
        <f t="shared" si="15"/>
      </c>
      <c r="H61" s="167">
        <f t="shared" si="16"/>
        <v>0</v>
      </c>
    </row>
    <row r="62" spans="7:8" ht="12.75" hidden="1">
      <c r="G62" s="171">
        <f t="shared" si="15"/>
      </c>
      <c r="H62" s="167">
        <f t="shared" si="16"/>
        <v>0</v>
      </c>
    </row>
    <row r="63" spans="7:8" ht="12.75" hidden="1">
      <c r="G63" s="171">
        <f t="shared" si="15"/>
      </c>
      <c r="H63" s="167">
        <f t="shared" si="16"/>
        <v>0</v>
      </c>
    </row>
    <row r="64" spans="7:8" ht="12.75" hidden="1">
      <c r="G64" s="171"/>
      <c r="H64" s="167">
        <f>SUM(H54:H63)</f>
        <v>0</v>
      </c>
    </row>
    <row r="65" ht="12.75" hidden="1">
      <c r="G65" s="216">
        <f>IF(H64=0,"",SUM(G54:G63)/365/H64)</f>
      </c>
    </row>
    <row r="66" ht="12.75" hidden="1"/>
  </sheetData>
  <sheetProtection sheet="1" objects="1" scenarios="1" selectLockedCells="1"/>
  <mergeCells count="71">
    <mergeCell ref="L24:M24"/>
    <mergeCell ref="D25:F25"/>
    <mergeCell ref="I22:K22"/>
    <mergeCell ref="N24:O24"/>
    <mergeCell ref="D26:F26"/>
    <mergeCell ref="G26:H26"/>
    <mergeCell ref="I26:K26"/>
    <mergeCell ref="L26:M26"/>
    <mergeCell ref="N26:O26"/>
    <mergeCell ref="D24:F24"/>
    <mergeCell ref="G24:H24"/>
    <mergeCell ref="G21:H21"/>
    <mergeCell ref="I25:K25"/>
    <mergeCell ref="L21:M21"/>
    <mergeCell ref="N23:O23"/>
    <mergeCell ref="N25:O25"/>
    <mergeCell ref="N22:O22"/>
    <mergeCell ref="G23:H23"/>
    <mergeCell ref="G25:H25"/>
    <mergeCell ref="L23:M23"/>
    <mergeCell ref="I24:K24"/>
    <mergeCell ref="I20:K20"/>
    <mergeCell ref="L25:M25"/>
    <mergeCell ref="N20:O20"/>
    <mergeCell ref="D23:F23"/>
    <mergeCell ref="G19:H19"/>
    <mergeCell ref="I23:K23"/>
    <mergeCell ref="L19:M19"/>
    <mergeCell ref="N21:O21"/>
    <mergeCell ref="D22:F22"/>
    <mergeCell ref="G22:H22"/>
    <mergeCell ref="I18:K18"/>
    <mergeCell ref="L22:M22"/>
    <mergeCell ref="N18:O18"/>
    <mergeCell ref="D21:F21"/>
    <mergeCell ref="G17:H17"/>
    <mergeCell ref="I21:K21"/>
    <mergeCell ref="L17:M17"/>
    <mergeCell ref="N19:O19"/>
    <mergeCell ref="D20:F20"/>
    <mergeCell ref="N15:O15"/>
    <mergeCell ref="D19:F19"/>
    <mergeCell ref="G16:H16"/>
    <mergeCell ref="I19:K19"/>
    <mergeCell ref="L16:M16"/>
    <mergeCell ref="N17:O17"/>
    <mergeCell ref="D18:F18"/>
    <mergeCell ref="L18:M18"/>
    <mergeCell ref="I14:K14"/>
    <mergeCell ref="D17:F17"/>
    <mergeCell ref="L14:M14"/>
    <mergeCell ref="D10:H10"/>
    <mergeCell ref="G20:H20"/>
    <mergeCell ref="I15:K15"/>
    <mergeCell ref="L20:M20"/>
    <mergeCell ref="N14:O14"/>
    <mergeCell ref="E1:M1"/>
    <mergeCell ref="E2:M2"/>
    <mergeCell ref="E4:H4"/>
    <mergeCell ref="A8:O8"/>
    <mergeCell ref="D14:F14"/>
    <mergeCell ref="D16:F16"/>
    <mergeCell ref="I16:K16"/>
    <mergeCell ref="J10:O10"/>
    <mergeCell ref="N16:O16"/>
    <mergeCell ref="D15:F15"/>
    <mergeCell ref="G18:H18"/>
    <mergeCell ref="G15:H15"/>
    <mergeCell ref="I17:K17"/>
    <mergeCell ref="G14:H14"/>
    <mergeCell ref="L15:M15"/>
  </mergeCells>
  <conditionalFormatting sqref="D15:F26">
    <cfRule type="expression" priority="1" dxfId="2" stopIfTrue="1">
      <formula>$O29&lt;0</formula>
    </cfRule>
    <cfRule type="expression" priority="2" dxfId="0" stopIfTrue="1">
      <formula>$K41=2</formula>
    </cfRule>
    <cfRule type="expression" priority="3" dxfId="0" stopIfTrue="1">
      <formula>$G41=2</formula>
    </cfRule>
  </conditionalFormatting>
  <printOptions horizontalCentered="1"/>
  <pageMargins left="0.3937007874015748" right="0.1968503937007874" top="0.3937007874015748" bottom="0" header="0.5118110236220472" footer="0.5118110236220472"/>
  <pageSetup horizontalDpi="600" verticalDpi="600" orientation="landscape" paperSize="9" scale="9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belle11"/>
  <dimension ref="A1:Z65"/>
  <sheetViews>
    <sheetView zoomScalePageLayoutView="0" workbookViewId="0" topLeftCell="A1">
      <selection activeCell="B15" sqref="B15"/>
    </sheetView>
  </sheetViews>
  <sheetFormatPr defaultColWidth="11.421875" defaultRowHeight="12.75"/>
  <cols>
    <col min="1" max="3" width="6.7109375" style="167" customWidth="1"/>
    <col min="4" max="9" width="11.421875" style="167" customWidth="1"/>
    <col min="10" max="10" width="2.28125" style="167" customWidth="1"/>
    <col min="11" max="16384" width="11.421875" style="167" customWidth="1"/>
  </cols>
  <sheetData>
    <row r="1" spans="5:13" s="189" customFormat="1" ht="33.75" customHeight="1">
      <c r="E1" s="846" t="s">
        <v>85</v>
      </c>
      <c r="F1" s="846"/>
      <c r="G1" s="846"/>
      <c r="H1" s="846"/>
      <c r="I1" s="846"/>
      <c r="J1" s="846"/>
      <c r="K1" s="846"/>
      <c r="L1" s="846"/>
      <c r="M1" s="846"/>
    </row>
    <row r="2" spans="5:13" s="189" customFormat="1" ht="21" customHeight="1">
      <c r="E2" s="847" t="str">
        <f>IF(Mannschaften!D2="","",Mannschaften!D2)</f>
        <v>Ostdeutsche Meisterschaft Halle 13/14</v>
      </c>
      <c r="F2" s="847"/>
      <c r="G2" s="847"/>
      <c r="H2" s="847"/>
      <c r="I2" s="847"/>
      <c r="J2" s="847"/>
      <c r="K2" s="847"/>
      <c r="L2" s="847"/>
      <c r="M2" s="847"/>
    </row>
    <row r="3" s="189" customFormat="1" ht="13.5" customHeight="1"/>
    <row r="4" spans="4:26" s="189" customFormat="1" ht="23.25" customHeight="1">
      <c r="D4" s="190"/>
      <c r="E4" s="848" t="str">
        <f>IF(Mannschaften!F4="","",Mannschaften!F4)</f>
        <v>Kellinghusen</v>
      </c>
      <c r="F4" s="848"/>
      <c r="G4" s="848"/>
      <c r="H4" s="848"/>
      <c r="I4" s="174">
        <f>Mannschaften!K4</f>
        <v>41699</v>
      </c>
      <c r="J4" s="191" t="s">
        <v>76</v>
      </c>
      <c r="K4" s="174">
        <f>Mannschaften!M4</f>
        <v>0</v>
      </c>
      <c r="M4" s="190"/>
      <c r="W4" s="190"/>
      <c r="X4" s="190"/>
      <c r="Y4" s="190"/>
      <c r="Z4" s="190"/>
    </row>
    <row r="5" spans="4:26" s="189" customFormat="1" ht="16.5" customHeight="1">
      <c r="D5" s="190"/>
      <c r="E5" s="173"/>
      <c r="F5" s="173"/>
      <c r="G5" s="173"/>
      <c r="H5" s="173"/>
      <c r="I5" s="192"/>
      <c r="J5" s="191"/>
      <c r="K5" s="192"/>
      <c r="M5" s="190"/>
      <c r="W5" s="190"/>
      <c r="X5" s="190"/>
      <c r="Y5" s="190"/>
      <c r="Z5" s="190"/>
    </row>
    <row r="6" spans="6:9" s="189" customFormat="1" ht="23.25" customHeight="1">
      <c r="F6" s="175"/>
      <c r="G6" s="175" t="str">
        <f>Mannschaften!A5</f>
        <v>Ausrichter:     </v>
      </c>
      <c r="H6" s="175"/>
      <c r="I6" s="175" t="str">
        <f>IF(Mannschaften!I5="","",Mannschaften!I5)</f>
        <v>VfL Kellinghusen</v>
      </c>
    </row>
    <row r="7" spans="6:9" s="189" customFormat="1" ht="12.75" customHeight="1">
      <c r="F7" s="175"/>
      <c r="G7" s="175"/>
      <c r="H7" s="175"/>
      <c r="I7" s="175"/>
    </row>
    <row r="8" spans="1:15" s="189" customFormat="1" ht="21" customHeight="1">
      <c r="A8" s="849" t="s">
        <v>87</v>
      </c>
      <c r="B8" s="849"/>
      <c r="C8" s="849"/>
      <c r="D8" s="849"/>
      <c r="E8" s="849"/>
      <c r="F8" s="849"/>
      <c r="G8" s="849"/>
      <c r="H8" s="849"/>
      <c r="I8" s="849"/>
      <c r="J8" s="849"/>
      <c r="K8" s="849"/>
      <c r="L8" s="849"/>
      <c r="M8" s="849"/>
      <c r="N8" s="849"/>
      <c r="O8" s="849"/>
    </row>
    <row r="9" spans="1:15" s="189" customFormat="1" ht="6" customHeight="1">
      <c r="A9" s="176"/>
      <c r="B9" s="176"/>
      <c r="C9" s="176"/>
      <c r="D9" s="176"/>
      <c r="E9" s="176"/>
      <c r="F9" s="176"/>
      <c r="G9" s="176"/>
      <c r="H9" s="176"/>
      <c r="I9" s="176"/>
      <c r="J9" s="176"/>
      <c r="K9" s="176"/>
      <c r="L9" s="176"/>
      <c r="M9" s="176"/>
      <c r="N9" s="176"/>
      <c r="O9" s="176"/>
    </row>
    <row r="10" spans="1:15" s="189" customFormat="1" ht="26.25">
      <c r="A10" s="175" t="s">
        <v>12</v>
      </c>
      <c r="B10" s="175"/>
      <c r="C10" s="175"/>
      <c r="D10" s="860" t="str">
        <f>Mannschaften!I10</f>
        <v>TuS Wakendorf</v>
      </c>
      <c r="E10" s="860"/>
      <c r="F10" s="860"/>
      <c r="G10" s="860"/>
      <c r="H10" s="860"/>
      <c r="I10" s="175"/>
      <c r="J10" s="848"/>
      <c r="K10" s="848"/>
      <c r="L10" s="848"/>
      <c r="M10" s="848"/>
      <c r="N10" s="848"/>
      <c r="O10" s="848"/>
    </row>
    <row r="11" s="189" customFormat="1" ht="6" customHeight="1"/>
    <row r="12" spans="6:14" s="189" customFormat="1" ht="18">
      <c r="F12" s="175" t="s">
        <v>112</v>
      </c>
      <c r="G12" s="173" t="str">
        <f>Mannschaften!H3</f>
        <v>W U18</v>
      </c>
      <c r="H12" s="175"/>
      <c r="I12" s="175" t="s">
        <v>91</v>
      </c>
      <c r="L12" s="177" t="str">
        <f>IF(Mannschaften!N3="","",Mannschaften!N3)</f>
        <v>01.07.</v>
      </c>
      <c r="M12" s="178">
        <f>IF(Mannschaften!O3="","",Mannschaften!O3)</f>
        <v>1995</v>
      </c>
      <c r="N12" s="175"/>
    </row>
    <row r="13" s="189" customFormat="1" ht="13.5" thickBot="1"/>
    <row r="14" spans="1:15" s="189" customFormat="1" ht="24.75" customHeight="1" thickBot="1">
      <c r="A14" s="464"/>
      <c r="B14" s="461" t="s">
        <v>73</v>
      </c>
      <c r="C14" s="461" t="s">
        <v>17</v>
      </c>
      <c r="D14" s="864" t="s">
        <v>19</v>
      </c>
      <c r="E14" s="864"/>
      <c r="F14" s="864"/>
      <c r="G14" s="864" t="s">
        <v>88</v>
      </c>
      <c r="H14" s="864"/>
      <c r="I14" s="864" t="s">
        <v>272</v>
      </c>
      <c r="J14" s="864"/>
      <c r="K14" s="864"/>
      <c r="L14" s="465" t="s">
        <v>89</v>
      </c>
      <c r="M14" s="465"/>
      <c r="N14" s="864" t="s">
        <v>90</v>
      </c>
      <c r="O14" s="864"/>
    </row>
    <row r="15" spans="1:15" s="189" customFormat="1" ht="24.75" customHeight="1">
      <c r="A15" s="179">
        <v>1</v>
      </c>
      <c r="B15" s="457"/>
      <c r="C15" s="457"/>
      <c r="D15" s="907"/>
      <c r="E15" s="907"/>
      <c r="F15" s="907"/>
      <c r="G15" s="908"/>
      <c r="H15" s="908"/>
      <c r="I15" s="909"/>
      <c r="J15" s="909"/>
      <c r="K15" s="909"/>
      <c r="L15" s="910"/>
      <c r="M15" s="910"/>
      <c r="N15" s="911"/>
      <c r="O15" s="911"/>
    </row>
    <row r="16" spans="1:15" s="189" customFormat="1" ht="24.75" customHeight="1">
      <c r="A16" s="180">
        <v>2</v>
      </c>
      <c r="B16" s="413"/>
      <c r="C16" s="413"/>
      <c r="D16" s="912"/>
      <c r="E16" s="912"/>
      <c r="F16" s="912"/>
      <c r="G16" s="913"/>
      <c r="H16" s="913"/>
      <c r="I16" s="914"/>
      <c r="J16" s="914"/>
      <c r="K16" s="914"/>
      <c r="L16" s="915"/>
      <c r="M16" s="915"/>
      <c r="N16" s="916"/>
      <c r="O16" s="916"/>
    </row>
    <row r="17" spans="1:15" s="189" customFormat="1" ht="24.75" customHeight="1">
      <c r="A17" s="180">
        <v>3</v>
      </c>
      <c r="B17" s="413"/>
      <c r="C17" s="413"/>
      <c r="D17" s="912"/>
      <c r="E17" s="912"/>
      <c r="F17" s="912"/>
      <c r="G17" s="913"/>
      <c r="H17" s="913"/>
      <c r="I17" s="914"/>
      <c r="J17" s="914"/>
      <c r="K17" s="914"/>
      <c r="L17" s="915"/>
      <c r="M17" s="915"/>
      <c r="N17" s="916"/>
      <c r="O17" s="916"/>
    </row>
    <row r="18" spans="1:15" s="189" customFormat="1" ht="24.75" customHeight="1">
      <c r="A18" s="180">
        <v>4</v>
      </c>
      <c r="B18" s="413"/>
      <c r="C18" s="413"/>
      <c r="D18" s="912"/>
      <c r="E18" s="912"/>
      <c r="F18" s="912"/>
      <c r="G18" s="913"/>
      <c r="H18" s="913"/>
      <c r="I18" s="914"/>
      <c r="J18" s="914"/>
      <c r="K18" s="914"/>
      <c r="L18" s="915"/>
      <c r="M18" s="915"/>
      <c r="N18" s="916"/>
      <c r="O18" s="916"/>
    </row>
    <row r="19" spans="1:15" s="189" customFormat="1" ht="24.75" customHeight="1">
      <c r="A19" s="180">
        <v>5</v>
      </c>
      <c r="B19" s="413"/>
      <c r="C19" s="413"/>
      <c r="D19" s="912"/>
      <c r="E19" s="912"/>
      <c r="F19" s="912"/>
      <c r="G19" s="913"/>
      <c r="H19" s="913"/>
      <c r="I19" s="914"/>
      <c r="J19" s="914"/>
      <c r="K19" s="914"/>
      <c r="L19" s="915"/>
      <c r="M19" s="915"/>
      <c r="N19" s="916"/>
      <c r="O19" s="916"/>
    </row>
    <row r="20" spans="1:15" s="189" customFormat="1" ht="24.75" customHeight="1">
      <c r="A20" s="180">
        <v>6</v>
      </c>
      <c r="B20" s="413"/>
      <c r="C20" s="413"/>
      <c r="D20" s="912"/>
      <c r="E20" s="912"/>
      <c r="F20" s="912"/>
      <c r="G20" s="913"/>
      <c r="H20" s="913"/>
      <c r="I20" s="914"/>
      <c r="J20" s="914"/>
      <c r="K20" s="914"/>
      <c r="L20" s="915"/>
      <c r="M20" s="915"/>
      <c r="N20" s="916"/>
      <c r="O20" s="916"/>
    </row>
    <row r="21" spans="1:15" s="189" customFormat="1" ht="24.75" customHeight="1">
      <c r="A21" s="180">
        <v>7</v>
      </c>
      <c r="B21" s="413"/>
      <c r="C21" s="413"/>
      <c r="D21" s="912"/>
      <c r="E21" s="912"/>
      <c r="F21" s="912"/>
      <c r="G21" s="913"/>
      <c r="H21" s="913"/>
      <c r="I21" s="914"/>
      <c r="J21" s="914"/>
      <c r="K21" s="914"/>
      <c r="L21" s="915"/>
      <c r="M21" s="915"/>
      <c r="N21" s="916"/>
      <c r="O21" s="916"/>
    </row>
    <row r="22" spans="1:15" s="189" customFormat="1" ht="24.75" customHeight="1">
      <c r="A22" s="180">
        <v>8</v>
      </c>
      <c r="B22" s="413"/>
      <c r="C22" s="413"/>
      <c r="D22" s="912"/>
      <c r="E22" s="912"/>
      <c r="F22" s="912"/>
      <c r="G22" s="913"/>
      <c r="H22" s="913"/>
      <c r="I22" s="914"/>
      <c r="J22" s="914"/>
      <c r="K22" s="914"/>
      <c r="L22" s="915"/>
      <c r="M22" s="915"/>
      <c r="N22" s="916"/>
      <c r="O22" s="916"/>
    </row>
    <row r="23" spans="1:15" s="189" customFormat="1" ht="24.75" customHeight="1">
      <c r="A23" s="180">
        <v>9</v>
      </c>
      <c r="B23" s="413"/>
      <c r="C23" s="413"/>
      <c r="D23" s="912"/>
      <c r="E23" s="912"/>
      <c r="F23" s="912"/>
      <c r="G23" s="913"/>
      <c r="H23" s="913"/>
      <c r="I23" s="914"/>
      <c r="J23" s="914"/>
      <c r="K23" s="914"/>
      <c r="L23" s="915"/>
      <c r="M23" s="915"/>
      <c r="N23" s="916"/>
      <c r="O23" s="916"/>
    </row>
    <row r="24" spans="1:15" s="189" customFormat="1" ht="24.75" customHeight="1" thickBot="1">
      <c r="A24" s="181">
        <v>10</v>
      </c>
      <c r="B24" s="458"/>
      <c r="C24" s="458"/>
      <c r="D24" s="921"/>
      <c r="E24" s="921"/>
      <c r="F24" s="921"/>
      <c r="G24" s="918"/>
      <c r="H24" s="918"/>
      <c r="I24" s="922"/>
      <c r="J24" s="922"/>
      <c r="K24" s="922"/>
      <c r="L24" s="923"/>
      <c r="M24" s="923"/>
      <c r="N24" s="917"/>
      <c r="O24" s="917"/>
    </row>
    <row r="25" spans="1:15" s="189" customFormat="1" ht="24.75" customHeight="1">
      <c r="A25" s="182" t="s">
        <v>38</v>
      </c>
      <c r="B25" s="457"/>
      <c r="C25" s="457"/>
      <c r="D25" s="907"/>
      <c r="E25" s="907"/>
      <c r="F25" s="907"/>
      <c r="G25" s="908"/>
      <c r="H25" s="908"/>
      <c r="I25" s="924"/>
      <c r="J25" s="924"/>
      <c r="K25" s="924"/>
      <c r="L25" s="925"/>
      <c r="M25" s="925"/>
      <c r="N25" s="911"/>
      <c r="O25" s="911"/>
    </row>
    <row r="26" spans="1:15" s="189" customFormat="1" ht="24.75" customHeight="1" thickBot="1">
      <c r="A26" s="183" t="s">
        <v>39</v>
      </c>
      <c r="B26" s="458"/>
      <c r="C26" s="458"/>
      <c r="D26" s="921"/>
      <c r="E26" s="921"/>
      <c r="F26" s="921"/>
      <c r="G26" s="918"/>
      <c r="H26" s="918"/>
      <c r="I26" s="919"/>
      <c r="J26" s="919"/>
      <c r="K26" s="919"/>
      <c r="L26" s="920"/>
      <c r="M26" s="920"/>
      <c r="N26" s="917"/>
      <c r="O26" s="917"/>
    </row>
    <row r="27" spans="1:15" s="189" customFormat="1" ht="24.75" customHeight="1" thickBot="1">
      <c r="A27" s="473" t="s">
        <v>194</v>
      </c>
      <c r="B27" s="459"/>
      <c r="C27" s="459"/>
      <c r="D27" s="459"/>
      <c r="E27" s="459"/>
      <c r="F27" s="460"/>
      <c r="G27" s="474">
        <f>G65</f>
      </c>
      <c r="H27" s="475" t="s">
        <v>195</v>
      </c>
      <c r="I27" s="459"/>
      <c r="J27" s="459"/>
      <c r="K27" s="459"/>
      <c r="L27" s="459"/>
      <c r="M27" s="459"/>
      <c r="N27" s="459"/>
      <c r="O27" s="460"/>
    </row>
    <row r="28" spans="11:13" ht="12.75" hidden="1">
      <c r="K28" s="171">
        <f>IF(L12="31.12.",31,IF(L12="01.01.",1,IF(L12="01.07.",1,30)))</f>
        <v>1</v>
      </c>
      <c r="L28" s="171">
        <f>IF(L12="31.12.",12,IF(L12="01.01.",1,IF(L12="01.07.",7,6)))</f>
        <v>7</v>
      </c>
      <c r="M28" s="171">
        <f>M12</f>
        <v>1995</v>
      </c>
    </row>
    <row r="29" spans="4:15" ht="12.75" hidden="1">
      <c r="D29" s="172">
        <f aca="true" t="shared" si="0" ref="D29:D38">IF(G15="","",G15)</f>
      </c>
      <c r="E29" s="172">
        <f>IF(D29="","",D29+1)</f>
      </c>
      <c r="F29" s="171">
        <f>IF(D29="","",DAY(D29))</f>
      </c>
      <c r="G29" s="171">
        <f>IF(D29="","",MONTH(D29))</f>
      </c>
      <c r="H29" s="167">
        <f>IF(D29="","",YEAR(D29))</f>
      </c>
      <c r="K29" s="167">
        <f>IF(D29="","",$K$28-F29)</f>
      </c>
      <c r="L29" s="167">
        <f aca="true" t="shared" si="1" ref="L29:L35">IF(D29="","",$L$28-G29)</f>
      </c>
      <c r="M29" s="167">
        <f aca="true" t="shared" si="2" ref="M29:M35">IF(D29="","",$M$28-H29)</f>
      </c>
      <c r="N29" s="167" t="e">
        <f>K29+(L29*100)+(M29*10000)</f>
        <v>#VALUE!</v>
      </c>
      <c r="O29" s="167" t="e">
        <f>IF(Mannschaften!H$3=Mannschaften!K$168,N29,IF(Mannschaften!H$3=Mannschaften!K$169,N29,IF(Mannschaften!H$3=Mannschaften!K$170,N29,IF(Mannschaften!H$3=Mannschaften!K$171,N29,IF(Mannschaften!H$3=Mannschaften!K$172,N29,N29*-1)))))</f>
        <v>#VALUE!</v>
      </c>
    </row>
    <row r="30" spans="4:15" ht="12.75" hidden="1">
      <c r="D30" s="172">
        <f t="shared" si="0"/>
      </c>
      <c r="E30" s="172">
        <f aca="true" t="shared" si="3" ref="E30:E36">IF(D30="","",D30+1)</f>
      </c>
      <c r="F30" s="171">
        <f aca="true" t="shared" si="4" ref="F30:F35">IF(D30="","",DAY(D30))</f>
      </c>
      <c r="G30" s="171">
        <f aca="true" t="shared" si="5" ref="G30:G35">IF(D30="","",MONTH(D30))</f>
      </c>
      <c r="H30" s="167">
        <f aca="true" t="shared" si="6" ref="H30:H35">IF(D30="","",YEAR(D30))</f>
      </c>
      <c r="K30" s="167">
        <f aca="true" t="shared" si="7" ref="K30:K35">IF(D30="","",$K$28-F30)</f>
      </c>
      <c r="L30" s="167">
        <f t="shared" si="1"/>
      </c>
      <c r="M30" s="167">
        <f t="shared" si="2"/>
      </c>
      <c r="N30" s="167" t="e">
        <f aca="true" t="shared" si="8" ref="N30:N35">K30+(L30*100)+(M30*10000)</f>
        <v>#VALUE!</v>
      </c>
      <c r="O30" s="167" t="e">
        <f>IF(Mannschaften!H$3=Mannschaften!K$168,N30,IF(Mannschaften!H$3=Mannschaften!K$169,N30,IF(Mannschaften!H$3=Mannschaften!K$170,N30,IF(Mannschaften!H$3=Mannschaften!K$171,N30,IF(Mannschaften!H$3=Mannschaften!K$172,N30,N30*-1)))))</f>
        <v>#VALUE!</v>
      </c>
    </row>
    <row r="31" spans="4:15" ht="12.75" hidden="1">
      <c r="D31" s="172">
        <f t="shared" si="0"/>
      </c>
      <c r="E31" s="172">
        <f t="shared" si="3"/>
      </c>
      <c r="F31" s="171">
        <f t="shared" si="4"/>
      </c>
      <c r="G31" s="171">
        <f t="shared" si="5"/>
      </c>
      <c r="H31" s="167">
        <f t="shared" si="6"/>
      </c>
      <c r="K31" s="167">
        <f t="shared" si="7"/>
      </c>
      <c r="L31" s="167">
        <f t="shared" si="1"/>
      </c>
      <c r="M31" s="167">
        <f t="shared" si="2"/>
      </c>
      <c r="N31" s="167" t="e">
        <f t="shared" si="8"/>
        <v>#VALUE!</v>
      </c>
      <c r="O31" s="167" t="e">
        <f>IF(Mannschaften!H$3=Mannschaften!K$168,N31,IF(Mannschaften!H$3=Mannschaften!K$169,N31,IF(Mannschaften!H$3=Mannschaften!K$170,N31,IF(Mannschaften!H$3=Mannschaften!K$171,N31,IF(Mannschaften!H$3=Mannschaften!K$172,N31,N31*-1)))))</f>
        <v>#VALUE!</v>
      </c>
    </row>
    <row r="32" spans="4:15" ht="12.75" hidden="1">
      <c r="D32" s="172">
        <f t="shared" si="0"/>
      </c>
      <c r="E32" s="172">
        <f t="shared" si="3"/>
      </c>
      <c r="F32" s="171">
        <f t="shared" si="4"/>
      </c>
      <c r="G32" s="171">
        <f t="shared" si="5"/>
      </c>
      <c r="H32" s="167">
        <f t="shared" si="6"/>
      </c>
      <c r="K32" s="167">
        <f t="shared" si="7"/>
      </c>
      <c r="L32" s="167">
        <f t="shared" si="1"/>
      </c>
      <c r="M32" s="167">
        <f t="shared" si="2"/>
      </c>
      <c r="N32" s="167" t="e">
        <f t="shared" si="8"/>
        <v>#VALUE!</v>
      </c>
      <c r="O32" s="167" t="e">
        <f>IF(Mannschaften!H$3=Mannschaften!K$168,N32,IF(Mannschaften!H$3=Mannschaften!K$169,N32,IF(Mannschaften!H$3=Mannschaften!K$170,N32,IF(Mannschaften!H$3=Mannschaften!K$171,N32,IF(Mannschaften!H$3=Mannschaften!K$172,N32,N32*-1)))))</f>
        <v>#VALUE!</v>
      </c>
    </row>
    <row r="33" spans="4:15" ht="12.75" hidden="1">
      <c r="D33" s="172">
        <f t="shared" si="0"/>
      </c>
      <c r="E33" s="172">
        <f t="shared" si="3"/>
      </c>
      <c r="F33" s="171">
        <f t="shared" si="4"/>
      </c>
      <c r="G33" s="171">
        <f t="shared" si="5"/>
      </c>
      <c r="H33" s="167">
        <f t="shared" si="6"/>
      </c>
      <c r="K33" s="167">
        <f t="shared" si="7"/>
      </c>
      <c r="L33" s="167">
        <f t="shared" si="1"/>
      </c>
      <c r="M33" s="167">
        <f t="shared" si="2"/>
      </c>
      <c r="N33" s="167" t="e">
        <f t="shared" si="8"/>
        <v>#VALUE!</v>
      </c>
      <c r="O33" s="167" t="e">
        <f>IF(Mannschaften!H$3=Mannschaften!K$168,N33,IF(Mannschaften!H$3=Mannschaften!K$169,N33,IF(Mannschaften!H$3=Mannschaften!K$170,N33,IF(Mannschaften!H$3=Mannschaften!K$171,N33,IF(Mannschaften!H$3=Mannschaften!K$172,N33,N33*-1)))))</f>
        <v>#VALUE!</v>
      </c>
    </row>
    <row r="34" spans="4:15" ht="12.75" hidden="1">
      <c r="D34" s="172">
        <f t="shared" si="0"/>
      </c>
      <c r="E34" s="172">
        <f t="shared" si="3"/>
      </c>
      <c r="F34" s="171">
        <f t="shared" si="4"/>
      </c>
      <c r="G34" s="171">
        <f t="shared" si="5"/>
      </c>
      <c r="H34" s="167">
        <f t="shared" si="6"/>
      </c>
      <c r="K34" s="167">
        <f t="shared" si="7"/>
      </c>
      <c r="L34" s="167">
        <f t="shared" si="1"/>
      </c>
      <c r="M34" s="167">
        <f t="shared" si="2"/>
      </c>
      <c r="N34" s="167" t="e">
        <f t="shared" si="8"/>
        <v>#VALUE!</v>
      </c>
      <c r="O34" s="167" t="e">
        <f>IF(Mannschaften!H$3=Mannschaften!K$168,N34,IF(Mannschaften!H$3=Mannschaften!K$169,N34,IF(Mannschaften!H$3=Mannschaften!K$170,N34,IF(Mannschaften!H$3=Mannschaften!K$171,N34,IF(Mannschaften!H$3=Mannschaften!K$172,N34,N34*-1)))))</f>
        <v>#VALUE!</v>
      </c>
    </row>
    <row r="35" spans="4:15" ht="12.75" hidden="1">
      <c r="D35" s="172">
        <f t="shared" si="0"/>
      </c>
      <c r="E35" s="172">
        <f t="shared" si="3"/>
      </c>
      <c r="F35" s="171">
        <f t="shared" si="4"/>
      </c>
      <c r="G35" s="171">
        <f t="shared" si="5"/>
      </c>
      <c r="H35" s="167">
        <f t="shared" si="6"/>
      </c>
      <c r="K35" s="167">
        <f t="shared" si="7"/>
      </c>
      <c r="L35" s="167">
        <f t="shared" si="1"/>
      </c>
      <c r="M35" s="167">
        <f t="shared" si="2"/>
      </c>
      <c r="N35" s="167" t="e">
        <f t="shared" si="8"/>
        <v>#VALUE!</v>
      </c>
      <c r="O35" s="167" t="e">
        <f>IF(Mannschaften!H$3=Mannschaften!K$168,N35,IF(Mannschaften!H$3=Mannschaften!K$169,N35,IF(Mannschaften!H$3=Mannschaften!K$170,N35,IF(Mannschaften!H$3=Mannschaften!K$171,N35,IF(Mannschaften!H$3=Mannschaften!K$172,N35,N35*-1)))))</f>
        <v>#VALUE!</v>
      </c>
    </row>
    <row r="36" spans="4:15" ht="12.75" hidden="1">
      <c r="D36" s="172">
        <f t="shared" si="0"/>
      </c>
      <c r="E36" s="172">
        <f t="shared" si="3"/>
      </c>
      <c r="F36" s="171">
        <f>IF(D36="","",DAY(D36))</f>
      </c>
      <c r="G36" s="171">
        <f>IF(D36="","",MONTH(D36))</f>
      </c>
      <c r="H36" s="167">
        <f>IF(D36="","",YEAR(D36))</f>
      </c>
      <c r="K36" s="167">
        <f>IF(D36="","",$K$28-F36)</f>
      </c>
      <c r="L36" s="167">
        <f>IF(D36="","",$L$28-G36)</f>
      </c>
      <c r="M36" s="167">
        <f>IF(D36="","",$M$28-H36)</f>
      </c>
      <c r="N36" s="167" t="e">
        <f>K36+(L36*100)+(M36*10000)</f>
        <v>#VALUE!</v>
      </c>
      <c r="O36" s="167" t="e">
        <f>IF(Mannschaften!H$3=Mannschaften!K$168,N36,IF(Mannschaften!H$3=Mannschaften!K$169,N36,IF(Mannschaften!H$3=Mannschaften!K$170,N36,IF(Mannschaften!H$3=Mannschaften!K$171,N36,IF(Mannschaften!H$3=Mannschaften!K$172,N36,N36*-1)))))</f>
        <v>#VALUE!</v>
      </c>
    </row>
    <row r="37" spans="4:15" ht="12.75" hidden="1">
      <c r="D37" s="172">
        <f t="shared" si="0"/>
      </c>
      <c r="E37" s="172">
        <f>IF(D37="","",D37+1)</f>
      </c>
      <c r="F37" s="171">
        <f>IF(D37="","",DAY(D37))</f>
      </c>
      <c r="G37" s="171">
        <f>IF(D37="","",MONTH(D37))</f>
      </c>
      <c r="H37" s="167">
        <f>IF(D37="","",YEAR(D37))</f>
      </c>
      <c r="K37" s="167">
        <f>IF(D37="","",$K$28-F37)</f>
      </c>
      <c r="L37" s="167">
        <f>IF(D37="","",$L$28-G37)</f>
      </c>
      <c r="M37" s="167">
        <f>IF(D37="","",$M$28-H37)</f>
      </c>
      <c r="N37" s="167" t="e">
        <f>K37+(L37*100)+(M37*10000)</f>
        <v>#VALUE!</v>
      </c>
      <c r="O37" s="167" t="e">
        <f>IF(Mannschaften!H$3=Mannschaften!K$168,N37,IF(Mannschaften!H$3=Mannschaften!K$169,N37,IF(Mannschaften!H$3=Mannschaften!K$170,N37,IF(Mannschaften!H$3=Mannschaften!K$171,N37,IF(Mannschaften!H$3=Mannschaften!K$172,N37,N37*-1)))))</f>
        <v>#VALUE!</v>
      </c>
    </row>
    <row r="38" spans="4:15" ht="12.75" hidden="1">
      <c r="D38" s="172">
        <f t="shared" si="0"/>
      </c>
      <c r="E38" s="172">
        <f>IF(D38="","",D38+1)</f>
      </c>
      <c r="F38" s="171">
        <f>IF(D38="","",DAY(D38))</f>
      </c>
      <c r="G38" s="171">
        <f>IF(D38="","",MONTH(D38))</f>
      </c>
      <c r="H38" s="167">
        <f>IF(D38="","",YEAR(D38))</f>
      </c>
      <c r="K38" s="167">
        <f>IF(D38="","",$K$28-F38)</f>
      </c>
      <c r="L38" s="167">
        <f>IF(D38="","",$L$28-G38)</f>
      </c>
      <c r="M38" s="167">
        <f>IF(D38="","",$M$28-H38)</f>
      </c>
      <c r="N38" s="167" t="e">
        <f>K38+(L38*100)+(M38*10000)</f>
        <v>#VALUE!</v>
      </c>
      <c r="O38" s="167" t="e">
        <f>IF(Mannschaften!H$3=Mannschaften!K$168,N38,IF(Mannschaften!H$3=Mannschaften!K$169,N38,IF(Mannschaften!H$3=Mannschaften!K$170,N38,IF(Mannschaften!H$3=Mannschaften!K$171,N38,IF(Mannschaften!H$3=Mannschaften!K$172,N38,N38*-1)))))</f>
        <v>#VALUE!</v>
      </c>
    </row>
    <row r="39" ht="12.75" hidden="1"/>
    <row r="40" spans="4:9" ht="12.75" hidden="1">
      <c r="D40" s="167">
        <f>DAY(Mannschaften!K4)</f>
        <v>1</v>
      </c>
      <c r="E40" s="167">
        <f>MONTH(Mannschaften!K4)</f>
        <v>3</v>
      </c>
      <c r="H40" s="167">
        <f>DAY(Mannschaften!M4)</f>
        <v>0</v>
      </c>
      <c r="I40" s="167">
        <f>MONTH(Mannschaften!M4)</f>
        <v>1</v>
      </c>
    </row>
    <row r="41" spans="4:11" ht="12.75" hidden="1">
      <c r="D41" s="171">
        <f aca="true" t="shared" si="9" ref="D41:D50">IF($D$40=F29,1,0)</f>
        <v>0</v>
      </c>
      <c r="E41" s="171">
        <f aca="true" t="shared" si="10" ref="E41:E50">IF($E$40=G29,1,0)</f>
        <v>0</v>
      </c>
      <c r="F41" s="171"/>
      <c r="G41" s="171">
        <f>D41+E41</f>
        <v>0</v>
      </c>
      <c r="H41" s="171">
        <f aca="true" t="shared" si="11" ref="H41:H50">IF($H$40=F29,1,0)</f>
        <v>0</v>
      </c>
      <c r="I41" s="171">
        <f aca="true" t="shared" si="12" ref="I41:I50">IF($I$40=G29,1,0)</f>
        <v>0</v>
      </c>
      <c r="K41" s="171">
        <f>H41+I41</f>
        <v>0</v>
      </c>
    </row>
    <row r="42" spans="4:11" ht="12.75" hidden="1">
      <c r="D42" s="171">
        <f t="shared" si="9"/>
        <v>0</v>
      </c>
      <c r="E42" s="171">
        <f t="shared" si="10"/>
        <v>0</v>
      </c>
      <c r="F42" s="171"/>
      <c r="G42" s="171">
        <f aca="true" t="shared" si="13" ref="G42:G50">D42+E42</f>
        <v>0</v>
      </c>
      <c r="H42" s="171">
        <f t="shared" si="11"/>
        <v>0</v>
      </c>
      <c r="I42" s="171">
        <f t="shared" si="12"/>
        <v>0</v>
      </c>
      <c r="K42" s="171">
        <f aca="true" t="shared" si="14" ref="K42:K50">H42+I42</f>
        <v>0</v>
      </c>
    </row>
    <row r="43" spans="4:11" ht="12.75" hidden="1">
      <c r="D43" s="171">
        <f t="shared" si="9"/>
        <v>0</v>
      </c>
      <c r="E43" s="171">
        <f t="shared" si="10"/>
        <v>0</v>
      </c>
      <c r="F43" s="171"/>
      <c r="G43" s="171">
        <f t="shared" si="13"/>
        <v>0</v>
      </c>
      <c r="H43" s="171">
        <f t="shared" si="11"/>
        <v>0</v>
      </c>
      <c r="I43" s="171">
        <f t="shared" si="12"/>
        <v>0</v>
      </c>
      <c r="K43" s="171">
        <f t="shared" si="14"/>
        <v>0</v>
      </c>
    </row>
    <row r="44" spans="4:11" ht="12.75" hidden="1">
      <c r="D44" s="171">
        <f t="shared" si="9"/>
        <v>0</v>
      </c>
      <c r="E44" s="171">
        <f t="shared" si="10"/>
        <v>0</v>
      </c>
      <c r="F44" s="171"/>
      <c r="G44" s="171">
        <f t="shared" si="13"/>
        <v>0</v>
      </c>
      <c r="H44" s="171">
        <f t="shared" si="11"/>
        <v>0</v>
      </c>
      <c r="I44" s="171">
        <f t="shared" si="12"/>
        <v>0</v>
      </c>
      <c r="K44" s="171">
        <f t="shared" si="14"/>
        <v>0</v>
      </c>
    </row>
    <row r="45" spans="4:11" ht="12.75" hidden="1">
      <c r="D45" s="171">
        <f t="shared" si="9"/>
        <v>0</v>
      </c>
      <c r="E45" s="171">
        <f t="shared" si="10"/>
        <v>0</v>
      </c>
      <c r="F45" s="171"/>
      <c r="G45" s="171">
        <f t="shared" si="13"/>
        <v>0</v>
      </c>
      <c r="H45" s="171">
        <f t="shared" si="11"/>
        <v>0</v>
      </c>
      <c r="I45" s="171">
        <f t="shared" si="12"/>
        <v>0</v>
      </c>
      <c r="K45" s="171">
        <f t="shared" si="14"/>
        <v>0</v>
      </c>
    </row>
    <row r="46" spans="4:11" ht="12.75" hidden="1">
      <c r="D46" s="171">
        <f t="shared" si="9"/>
        <v>0</v>
      </c>
      <c r="E46" s="171">
        <f t="shared" si="10"/>
        <v>0</v>
      </c>
      <c r="F46" s="171"/>
      <c r="G46" s="171">
        <f t="shared" si="13"/>
        <v>0</v>
      </c>
      <c r="H46" s="171">
        <f t="shared" si="11"/>
        <v>0</v>
      </c>
      <c r="I46" s="171">
        <f t="shared" si="12"/>
        <v>0</v>
      </c>
      <c r="K46" s="171">
        <f t="shared" si="14"/>
        <v>0</v>
      </c>
    </row>
    <row r="47" spans="4:11" ht="12.75" hidden="1">
      <c r="D47" s="171">
        <f t="shared" si="9"/>
        <v>0</v>
      </c>
      <c r="E47" s="171">
        <f t="shared" si="10"/>
        <v>0</v>
      </c>
      <c r="F47" s="171"/>
      <c r="G47" s="171">
        <f t="shared" si="13"/>
        <v>0</v>
      </c>
      <c r="H47" s="171">
        <f t="shared" si="11"/>
        <v>0</v>
      </c>
      <c r="I47" s="171">
        <f t="shared" si="12"/>
        <v>0</v>
      </c>
      <c r="K47" s="171">
        <f t="shared" si="14"/>
        <v>0</v>
      </c>
    </row>
    <row r="48" spans="4:11" ht="12.75" hidden="1">
      <c r="D48" s="171">
        <f t="shared" si="9"/>
        <v>0</v>
      </c>
      <c r="E48" s="171">
        <f t="shared" si="10"/>
        <v>0</v>
      </c>
      <c r="F48" s="171"/>
      <c r="G48" s="171">
        <f t="shared" si="13"/>
        <v>0</v>
      </c>
      <c r="H48" s="171">
        <f t="shared" si="11"/>
        <v>0</v>
      </c>
      <c r="I48" s="171">
        <f t="shared" si="12"/>
        <v>0</v>
      </c>
      <c r="K48" s="171">
        <f t="shared" si="14"/>
        <v>0</v>
      </c>
    </row>
    <row r="49" spans="4:11" ht="12.75" hidden="1">
      <c r="D49" s="171">
        <f t="shared" si="9"/>
        <v>0</v>
      </c>
      <c r="E49" s="171">
        <f t="shared" si="10"/>
        <v>0</v>
      </c>
      <c r="F49" s="171"/>
      <c r="G49" s="171">
        <f t="shared" si="13"/>
        <v>0</v>
      </c>
      <c r="H49" s="171">
        <f t="shared" si="11"/>
        <v>0</v>
      </c>
      <c r="I49" s="171">
        <f t="shared" si="12"/>
        <v>0</v>
      </c>
      <c r="K49" s="171">
        <f t="shared" si="14"/>
        <v>0</v>
      </c>
    </row>
    <row r="50" spans="4:11" ht="12.75" hidden="1">
      <c r="D50" s="171">
        <f t="shared" si="9"/>
        <v>0</v>
      </c>
      <c r="E50" s="171">
        <f t="shared" si="10"/>
        <v>0</v>
      </c>
      <c r="F50" s="171"/>
      <c r="G50" s="171">
        <f t="shared" si="13"/>
        <v>0</v>
      </c>
      <c r="H50" s="171">
        <f t="shared" si="11"/>
        <v>0</v>
      </c>
      <c r="I50" s="171">
        <f t="shared" si="12"/>
        <v>0</v>
      </c>
      <c r="K50" s="171">
        <f t="shared" si="14"/>
        <v>0</v>
      </c>
    </row>
    <row r="51" ht="12.75" hidden="1"/>
    <row r="52" ht="12.75" hidden="1"/>
    <row r="53" ht="12.75" hidden="1"/>
    <row r="54" spans="7:8" ht="12.75" hidden="1">
      <c r="G54" s="171">
        <f>IF(G15="","",I$4-G15)</f>
      </c>
      <c r="H54" s="167">
        <f>IF(G54="",0,1)</f>
        <v>0</v>
      </c>
    </row>
    <row r="55" spans="7:8" ht="12.75" hidden="1">
      <c r="G55" s="171">
        <f aca="true" t="shared" si="15" ref="G55:G60">IF(G16="","",I$4-G16)</f>
      </c>
      <c r="H55" s="167">
        <f aca="true" t="shared" si="16" ref="H55:H61">IF(G55="",0,1)</f>
        <v>0</v>
      </c>
    </row>
    <row r="56" spans="7:8" ht="12.75" hidden="1">
      <c r="G56" s="171">
        <f t="shared" si="15"/>
      </c>
      <c r="H56" s="167">
        <f t="shared" si="16"/>
        <v>0</v>
      </c>
    </row>
    <row r="57" spans="7:8" ht="12.75" hidden="1">
      <c r="G57" s="171">
        <f t="shared" si="15"/>
      </c>
      <c r="H57" s="167">
        <f t="shared" si="16"/>
        <v>0</v>
      </c>
    </row>
    <row r="58" spans="7:8" ht="12.75" hidden="1">
      <c r="G58" s="171">
        <f t="shared" si="15"/>
      </c>
      <c r="H58" s="167">
        <f t="shared" si="16"/>
        <v>0</v>
      </c>
    </row>
    <row r="59" spans="7:8" ht="12.75" hidden="1">
      <c r="G59" s="171">
        <f t="shared" si="15"/>
      </c>
      <c r="H59" s="167">
        <f t="shared" si="16"/>
        <v>0</v>
      </c>
    </row>
    <row r="60" spans="7:8" ht="12.75" hidden="1">
      <c r="G60" s="171">
        <f t="shared" si="15"/>
      </c>
      <c r="H60" s="167">
        <f t="shared" si="16"/>
        <v>0</v>
      </c>
    </row>
    <row r="61" spans="7:8" ht="12.75" hidden="1">
      <c r="G61" s="171">
        <f>IF(G22="","",I$4-G22)</f>
      </c>
      <c r="H61" s="167">
        <f t="shared" si="16"/>
        <v>0</v>
      </c>
    </row>
    <row r="62" spans="7:8" ht="12.75" hidden="1">
      <c r="G62" s="171">
        <f>IF(G23="","",I$4-G23)</f>
      </c>
      <c r="H62" s="167">
        <f>IF(G62="",0,1)</f>
        <v>0</v>
      </c>
    </row>
    <row r="63" spans="7:8" ht="12.75" hidden="1">
      <c r="G63" s="171">
        <f>IF(G24="","",I$4-G24)</f>
      </c>
      <c r="H63" s="167">
        <f>IF(G63="",0,1)</f>
        <v>0</v>
      </c>
    </row>
    <row r="64" spans="7:8" ht="12.75" hidden="1">
      <c r="G64" s="171"/>
      <c r="H64" s="167">
        <f>SUM(H54:H63)</f>
        <v>0</v>
      </c>
    </row>
    <row r="65" ht="12.75" hidden="1">
      <c r="G65" s="216">
        <f>IF(H64=0,"",SUM(G54:G63)/365/H64)</f>
      </c>
    </row>
  </sheetData>
  <sheetProtection sheet="1" objects="1" scenarios="1" selectLockedCells="1"/>
  <mergeCells count="70">
    <mergeCell ref="G23:H23"/>
    <mergeCell ref="I23:K23"/>
    <mergeCell ref="L23:M23"/>
    <mergeCell ref="N25:O25"/>
    <mergeCell ref="N26:O26"/>
    <mergeCell ref="D25:F25"/>
    <mergeCell ref="G25:H25"/>
    <mergeCell ref="I25:K25"/>
    <mergeCell ref="L25:M25"/>
    <mergeCell ref="D26:F26"/>
    <mergeCell ref="G26:H26"/>
    <mergeCell ref="I26:K26"/>
    <mergeCell ref="L26:M26"/>
    <mergeCell ref="D23:F23"/>
    <mergeCell ref="G22:H22"/>
    <mergeCell ref="N23:O23"/>
    <mergeCell ref="D24:F24"/>
    <mergeCell ref="G24:H24"/>
    <mergeCell ref="I24:K24"/>
    <mergeCell ref="L24:M24"/>
    <mergeCell ref="N24:O24"/>
    <mergeCell ref="I22:K22"/>
    <mergeCell ref="L22:M22"/>
    <mergeCell ref="N21:O21"/>
    <mergeCell ref="D22:F22"/>
    <mergeCell ref="N22:O22"/>
    <mergeCell ref="D21:F21"/>
    <mergeCell ref="G21:H21"/>
    <mergeCell ref="I21:K21"/>
    <mergeCell ref="L21:M21"/>
    <mergeCell ref="N19:O19"/>
    <mergeCell ref="D20:F20"/>
    <mergeCell ref="G20:H20"/>
    <mergeCell ref="I20:K20"/>
    <mergeCell ref="L20:M20"/>
    <mergeCell ref="N20:O20"/>
    <mergeCell ref="D19:F19"/>
    <mergeCell ref="G19:H19"/>
    <mergeCell ref="I19:K19"/>
    <mergeCell ref="L19:M19"/>
    <mergeCell ref="N17:O17"/>
    <mergeCell ref="D18:F18"/>
    <mergeCell ref="G18:H18"/>
    <mergeCell ref="I18:K18"/>
    <mergeCell ref="L18:M18"/>
    <mergeCell ref="N18:O18"/>
    <mergeCell ref="D17:F17"/>
    <mergeCell ref="G17:H17"/>
    <mergeCell ref="I17:K17"/>
    <mergeCell ref="L17:M17"/>
    <mergeCell ref="D14:F14"/>
    <mergeCell ref="G14:H14"/>
    <mergeCell ref="I14:K14"/>
    <mergeCell ref="N14:O14"/>
    <mergeCell ref="N15:O15"/>
    <mergeCell ref="D16:F16"/>
    <mergeCell ref="G16:H16"/>
    <mergeCell ref="I16:K16"/>
    <mergeCell ref="L16:M16"/>
    <mergeCell ref="N16:O16"/>
    <mergeCell ref="E1:M1"/>
    <mergeCell ref="E2:M2"/>
    <mergeCell ref="E4:H4"/>
    <mergeCell ref="A8:O8"/>
    <mergeCell ref="D15:F15"/>
    <mergeCell ref="G15:H15"/>
    <mergeCell ref="I15:K15"/>
    <mergeCell ref="L15:M15"/>
    <mergeCell ref="D10:H10"/>
    <mergeCell ref="J10:O10"/>
  </mergeCells>
  <conditionalFormatting sqref="D15:F25">
    <cfRule type="expression" priority="1" dxfId="2" stopIfTrue="1">
      <formula>$O29&lt;0</formula>
    </cfRule>
    <cfRule type="expression" priority="2" dxfId="0" stopIfTrue="1">
      <formula>$K41=2</formula>
    </cfRule>
    <cfRule type="expression" priority="3" dxfId="0" stopIfTrue="1">
      <formula>$G41=2</formula>
    </cfRule>
  </conditionalFormatting>
  <printOptions horizontalCentered="1"/>
  <pageMargins left="0.3937007874015748" right="0.1968503937007874" top="0.3937007874015748" bottom="0" header="0.5118110236220472" footer="0.5118110236220472"/>
  <pageSetup horizontalDpi="600" verticalDpi="600" orientation="landscape" paperSize="9" scale="9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abelle12"/>
  <dimension ref="A1:Z65"/>
  <sheetViews>
    <sheetView zoomScalePageLayoutView="0" workbookViewId="0" topLeftCell="A1">
      <selection activeCell="C15" sqref="C15"/>
    </sheetView>
  </sheetViews>
  <sheetFormatPr defaultColWidth="11.421875" defaultRowHeight="12.75"/>
  <cols>
    <col min="1" max="3" width="6.7109375" style="167" customWidth="1"/>
    <col min="4" max="9" width="11.421875" style="167" customWidth="1"/>
    <col min="10" max="10" width="2.28125" style="167" customWidth="1"/>
    <col min="11" max="16384" width="11.421875" style="167" customWidth="1"/>
  </cols>
  <sheetData>
    <row r="1" spans="5:13" s="189" customFormat="1" ht="33.75" customHeight="1">
      <c r="E1" s="846" t="s">
        <v>85</v>
      </c>
      <c r="F1" s="846"/>
      <c r="G1" s="846"/>
      <c r="H1" s="846"/>
      <c r="I1" s="846"/>
      <c r="J1" s="846"/>
      <c r="K1" s="846"/>
      <c r="L1" s="846"/>
      <c r="M1" s="846"/>
    </row>
    <row r="2" spans="5:13" s="189" customFormat="1" ht="21" customHeight="1">
      <c r="E2" s="847" t="str">
        <f>IF(Mannschaften!D2="","",Mannschaften!D2)</f>
        <v>Ostdeutsche Meisterschaft Halle 13/14</v>
      </c>
      <c r="F2" s="847"/>
      <c r="G2" s="847"/>
      <c r="H2" s="847"/>
      <c r="I2" s="847"/>
      <c r="J2" s="847"/>
      <c r="K2" s="847"/>
      <c r="L2" s="847"/>
      <c r="M2" s="847"/>
    </row>
    <row r="3" s="189" customFormat="1" ht="13.5" customHeight="1"/>
    <row r="4" spans="4:26" s="189" customFormat="1" ht="23.25" customHeight="1">
      <c r="D4" s="190"/>
      <c r="E4" s="848" t="str">
        <f>IF(Mannschaften!F4="","",Mannschaften!F4)</f>
        <v>Kellinghusen</v>
      </c>
      <c r="F4" s="848"/>
      <c r="G4" s="848"/>
      <c r="H4" s="848"/>
      <c r="I4" s="174">
        <f>Mannschaften!K4</f>
        <v>41699</v>
      </c>
      <c r="J4" s="191" t="s">
        <v>76</v>
      </c>
      <c r="K4" s="174">
        <f>Mannschaften!M4</f>
        <v>0</v>
      </c>
      <c r="M4" s="190"/>
      <c r="W4" s="190"/>
      <c r="X4" s="190"/>
      <c r="Y4" s="190"/>
      <c r="Z4" s="190"/>
    </row>
    <row r="5" spans="4:26" s="189" customFormat="1" ht="16.5" customHeight="1">
      <c r="D5" s="190"/>
      <c r="E5" s="173"/>
      <c r="F5" s="173"/>
      <c r="G5" s="173"/>
      <c r="H5" s="173"/>
      <c r="I5" s="192"/>
      <c r="J5" s="191"/>
      <c r="K5" s="192"/>
      <c r="M5" s="190"/>
      <c r="W5" s="190"/>
      <c r="X5" s="190"/>
      <c r="Y5" s="190"/>
      <c r="Z5" s="190"/>
    </row>
    <row r="6" spans="6:9" s="189" customFormat="1" ht="23.25" customHeight="1">
      <c r="F6" s="175"/>
      <c r="G6" s="175" t="str">
        <f>Mannschaften!A5</f>
        <v>Ausrichter:     </v>
      </c>
      <c r="H6" s="175"/>
      <c r="I6" s="175" t="str">
        <f>IF(Mannschaften!I5="","",Mannschaften!I5)</f>
        <v>VfL Kellinghusen</v>
      </c>
    </row>
    <row r="7" spans="6:9" s="189" customFormat="1" ht="12.75" customHeight="1">
      <c r="F7" s="175"/>
      <c r="G7" s="175"/>
      <c r="H7" s="175"/>
      <c r="I7" s="175"/>
    </row>
    <row r="8" spans="1:15" s="189" customFormat="1" ht="21" customHeight="1">
      <c r="A8" s="849" t="s">
        <v>87</v>
      </c>
      <c r="B8" s="849"/>
      <c r="C8" s="849"/>
      <c r="D8" s="849"/>
      <c r="E8" s="849"/>
      <c r="F8" s="849"/>
      <c r="G8" s="849"/>
      <c r="H8" s="849"/>
      <c r="I8" s="849"/>
      <c r="J8" s="849"/>
      <c r="K8" s="849"/>
      <c r="L8" s="849"/>
      <c r="M8" s="849"/>
      <c r="N8" s="849"/>
      <c r="O8" s="849"/>
    </row>
    <row r="9" spans="1:15" s="189" customFormat="1" ht="6" customHeight="1">
      <c r="A9" s="176"/>
      <c r="B9" s="176"/>
      <c r="C9" s="176"/>
      <c r="D9" s="176"/>
      <c r="E9" s="176"/>
      <c r="F9" s="176"/>
      <c r="G9" s="176"/>
      <c r="H9" s="176"/>
      <c r="I9" s="176"/>
      <c r="J9" s="176"/>
      <c r="K9" s="176"/>
      <c r="L9" s="176"/>
      <c r="M9" s="176"/>
      <c r="N9" s="176"/>
      <c r="O9" s="176"/>
    </row>
    <row r="10" spans="1:15" s="189" customFormat="1" ht="26.25">
      <c r="A10" s="175" t="s">
        <v>12</v>
      </c>
      <c r="B10" s="175"/>
      <c r="C10" s="175"/>
      <c r="D10" s="860" t="str">
        <f>Mannschaften!L10</f>
        <v>TSV Wiemersdorf</v>
      </c>
      <c r="E10" s="860"/>
      <c r="F10" s="860"/>
      <c r="G10" s="860"/>
      <c r="H10" s="860"/>
      <c r="I10" s="175"/>
      <c r="J10" s="848"/>
      <c r="K10" s="848"/>
      <c r="L10" s="848"/>
      <c r="M10" s="848"/>
      <c r="N10" s="848"/>
      <c r="O10" s="848"/>
    </row>
    <row r="11" s="189" customFormat="1" ht="6" customHeight="1"/>
    <row r="12" spans="6:14" s="189" customFormat="1" ht="18">
      <c r="F12" s="175" t="s">
        <v>112</v>
      </c>
      <c r="G12" s="173" t="str">
        <f>Mannschaften!H3</f>
        <v>W U18</v>
      </c>
      <c r="H12" s="175"/>
      <c r="I12" s="175" t="s">
        <v>91</v>
      </c>
      <c r="L12" s="177" t="str">
        <f>IF(Mannschaften!N3="","",Mannschaften!N3)</f>
        <v>01.07.</v>
      </c>
      <c r="M12" s="178">
        <f>IF(Mannschaften!O3="","",Mannschaften!O3)</f>
        <v>1995</v>
      </c>
      <c r="N12" s="175"/>
    </row>
    <row r="13" s="189" customFormat="1" ht="13.5" thickBot="1"/>
    <row r="14" spans="1:15" s="189" customFormat="1" ht="24.75" customHeight="1" thickBot="1">
      <c r="A14" s="464"/>
      <c r="B14" s="461" t="s">
        <v>73</v>
      </c>
      <c r="C14" s="461" t="s">
        <v>17</v>
      </c>
      <c r="D14" s="864" t="s">
        <v>19</v>
      </c>
      <c r="E14" s="864"/>
      <c r="F14" s="864"/>
      <c r="G14" s="864" t="s">
        <v>88</v>
      </c>
      <c r="H14" s="864"/>
      <c r="I14" s="864" t="s">
        <v>272</v>
      </c>
      <c r="J14" s="864"/>
      <c r="K14" s="864"/>
      <c r="L14" s="465" t="s">
        <v>89</v>
      </c>
      <c r="M14" s="465"/>
      <c r="N14" s="864" t="s">
        <v>90</v>
      </c>
      <c r="O14" s="864"/>
    </row>
    <row r="15" spans="1:15" s="189" customFormat="1" ht="24.75" customHeight="1">
      <c r="A15" s="179">
        <v>1</v>
      </c>
      <c r="B15" s="168"/>
      <c r="C15" s="168"/>
      <c r="D15" s="926"/>
      <c r="E15" s="927"/>
      <c r="F15" s="928"/>
      <c r="G15" s="929"/>
      <c r="H15" s="930"/>
      <c r="I15" s="931"/>
      <c r="J15" s="932"/>
      <c r="K15" s="933"/>
      <c r="L15" s="934"/>
      <c r="M15" s="935"/>
      <c r="N15" s="936"/>
      <c r="O15" s="937"/>
    </row>
    <row r="16" spans="1:15" s="189" customFormat="1" ht="24.75" customHeight="1">
      <c r="A16" s="180">
        <v>2</v>
      </c>
      <c r="B16" s="169"/>
      <c r="C16" s="169"/>
      <c r="D16" s="850"/>
      <c r="E16" s="851"/>
      <c r="F16" s="852"/>
      <c r="G16" s="938"/>
      <c r="H16" s="939"/>
      <c r="I16" s="940"/>
      <c r="J16" s="941"/>
      <c r="K16" s="942"/>
      <c r="L16" s="943"/>
      <c r="M16" s="944"/>
      <c r="N16" s="945"/>
      <c r="O16" s="946"/>
    </row>
    <row r="17" spans="1:15" s="189" customFormat="1" ht="24.75" customHeight="1">
      <c r="A17" s="180">
        <v>3</v>
      </c>
      <c r="B17" s="169"/>
      <c r="C17" s="169"/>
      <c r="D17" s="850"/>
      <c r="E17" s="851"/>
      <c r="F17" s="852"/>
      <c r="G17" s="938"/>
      <c r="H17" s="939"/>
      <c r="I17" s="940"/>
      <c r="J17" s="941"/>
      <c r="K17" s="942"/>
      <c r="L17" s="943"/>
      <c r="M17" s="944"/>
      <c r="N17" s="945"/>
      <c r="O17" s="946"/>
    </row>
    <row r="18" spans="1:15" s="189" customFormat="1" ht="24.75" customHeight="1">
      <c r="A18" s="180">
        <v>4</v>
      </c>
      <c r="B18" s="169"/>
      <c r="C18" s="169"/>
      <c r="D18" s="850"/>
      <c r="E18" s="851"/>
      <c r="F18" s="852"/>
      <c r="G18" s="938"/>
      <c r="H18" s="939"/>
      <c r="I18" s="940"/>
      <c r="J18" s="941"/>
      <c r="K18" s="942"/>
      <c r="L18" s="943"/>
      <c r="M18" s="944"/>
      <c r="N18" s="945"/>
      <c r="O18" s="946"/>
    </row>
    <row r="19" spans="1:15" s="189" customFormat="1" ht="24.75" customHeight="1">
      <c r="A19" s="180">
        <v>5</v>
      </c>
      <c r="B19" s="169"/>
      <c r="C19" s="169"/>
      <c r="D19" s="850"/>
      <c r="E19" s="851"/>
      <c r="F19" s="852"/>
      <c r="G19" s="938"/>
      <c r="H19" s="939"/>
      <c r="I19" s="940"/>
      <c r="J19" s="941"/>
      <c r="K19" s="942"/>
      <c r="L19" s="943"/>
      <c r="M19" s="944"/>
      <c r="N19" s="945"/>
      <c r="O19" s="946"/>
    </row>
    <row r="20" spans="1:15" s="189" customFormat="1" ht="24.75" customHeight="1">
      <c r="A20" s="180">
        <v>6</v>
      </c>
      <c r="B20" s="169"/>
      <c r="C20" s="169"/>
      <c r="D20" s="850"/>
      <c r="E20" s="851"/>
      <c r="F20" s="852"/>
      <c r="G20" s="938"/>
      <c r="H20" s="939"/>
      <c r="I20" s="940"/>
      <c r="J20" s="941"/>
      <c r="K20" s="942"/>
      <c r="L20" s="943"/>
      <c r="M20" s="944"/>
      <c r="N20" s="945"/>
      <c r="O20" s="946"/>
    </row>
    <row r="21" spans="1:15" s="189" customFormat="1" ht="24.75" customHeight="1">
      <c r="A21" s="180">
        <v>7</v>
      </c>
      <c r="B21" s="169"/>
      <c r="C21" s="169"/>
      <c r="D21" s="850"/>
      <c r="E21" s="851"/>
      <c r="F21" s="852"/>
      <c r="G21" s="938"/>
      <c r="H21" s="939"/>
      <c r="I21" s="940"/>
      <c r="J21" s="941"/>
      <c r="K21" s="942"/>
      <c r="L21" s="943"/>
      <c r="M21" s="944"/>
      <c r="N21" s="945"/>
      <c r="O21" s="946"/>
    </row>
    <row r="22" spans="1:15" s="189" customFormat="1" ht="24.75" customHeight="1">
      <c r="A22" s="180">
        <v>8</v>
      </c>
      <c r="B22" s="169"/>
      <c r="C22" s="169"/>
      <c r="D22" s="850"/>
      <c r="E22" s="851"/>
      <c r="F22" s="852"/>
      <c r="G22" s="938"/>
      <c r="H22" s="939"/>
      <c r="I22" s="940"/>
      <c r="J22" s="941"/>
      <c r="K22" s="942"/>
      <c r="L22" s="943"/>
      <c r="M22" s="944"/>
      <c r="N22" s="945"/>
      <c r="O22" s="946"/>
    </row>
    <row r="23" spans="1:15" s="189" customFormat="1" ht="24.75" customHeight="1">
      <c r="A23" s="180">
        <v>9</v>
      </c>
      <c r="B23" s="169"/>
      <c r="C23" s="169"/>
      <c r="D23" s="850"/>
      <c r="E23" s="851"/>
      <c r="F23" s="852"/>
      <c r="G23" s="938"/>
      <c r="H23" s="939"/>
      <c r="I23" s="940"/>
      <c r="J23" s="941"/>
      <c r="K23" s="942"/>
      <c r="L23" s="943"/>
      <c r="M23" s="944"/>
      <c r="N23" s="945"/>
      <c r="O23" s="946"/>
    </row>
    <row r="24" spans="1:15" s="189" customFormat="1" ht="24.75" customHeight="1" thickBot="1">
      <c r="A24" s="181">
        <v>10</v>
      </c>
      <c r="B24" s="170"/>
      <c r="C24" s="170"/>
      <c r="D24" s="869"/>
      <c r="E24" s="870"/>
      <c r="F24" s="871"/>
      <c r="G24" s="947"/>
      <c r="H24" s="948"/>
      <c r="I24" s="949"/>
      <c r="J24" s="950"/>
      <c r="K24" s="951"/>
      <c r="L24" s="952"/>
      <c r="M24" s="953"/>
      <c r="N24" s="954"/>
      <c r="O24" s="955"/>
    </row>
    <row r="25" spans="1:15" s="189" customFormat="1" ht="24.75" customHeight="1">
      <c r="A25" s="463" t="s">
        <v>38</v>
      </c>
      <c r="B25" s="462"/>
      <c r="C25" s="462"/>
      <c r="D25" s="956"/>
      <c r="E25" s="957"/>
      <c r="F25" s="958"/>
      <c r="G25" s="888"/>
      <c r="H25" s="889"/>
      <c r="I25" s="890"/>
      <c r="J25" s="891"/>
      <c r="K25" s="892"/>
      <c r="L25" s="893"/>
      <c r="M25" s="894"/>
      <c r="N25" s="881"/>
      <c r="O25" s="882"/>
    </row>
    <row r="26" spans="1:15" s="189" customFormat="1" ht="24.75" customHeight="1" thickBot="1">
      <c r="A26" s="183" t="s">
        <v>39</v>
      </c>
      <c r="B26" s="170"/>
      <c r="C26" s="170"/>
      <c r="D26" s="869"/>
      <c r="E26" s="870"/>
      <c r="F26" s="871"/>
      <c r="G26" s="872"/>
      <c r="H26" s="873"/>
      <c r="I26" s="883"/>
      <c r="J26" s="884"/>
      <c r="K26" s="885"/>
      <c r="L26" s="886"/>
      <c r="M26" s="887"/>
      <c r="N26" s="879"/>
      <c r="O26" s="880"/>
    </row>
    <row r="27" spans="1:15" s="189" customFormat="1" ht="24.75" customHeight="1" thickBot="1">
      <c r="A27" s="373" t="s">
        <v>194</v>
      </c>
      <c r="B27" s="374"/>
      <c r="C27" s="374"/>
      <c r="D27" s="374"/>
      <c r="E27" s="374"/>
      <c r="F27" s="375"/>
      <c r="G27" s="376">
        <f>G65</f>
      </c>
      <c r="H27" s="218" t="s">
        <v>195</v>
      </c>
      <c r="I27" s="374"/>
      <c r="J27" s="374"/>
      <c r="K27" s="374"/>
      <c r="L27" s="374"/>
      <c r="M27" s="374"/>
      <c r="N27" s="374"/>
      <c r="O27" s="375"/>
    </row>
    <row r="28" spans="11:13" ht="12.75" hidden="1">
      <c r="K28" s="171">
        <f>IF(L12="31.12.",31,IF(L12="01.01.",1,IF(L12="01.07.",1,30)))</f>
        <v>1</v>
      </c>
      <c r="L28" s="171">
        <f>IF(L12="31.12.",12,IF(L12="01.01.",1,IF(L12="01.07.",7,6)))</f>
        <v>7</v>
      </c>
      <c r="M28" s="171">
        <f>M12</f>
        <v>1995</v>
      </c>
    </row>
    <row r="29" spans="4:15" ht="12.75" hidden="1">
      <c r="D29" s="172">
        <f>IF(G15="","",G15)</f>
      </c>
      <c r="E29" s="172">
        <f>IF(D29="","",D29+1)</f>
      </c>
      <c r="F29" s="171">
        <f>IF(D29="","",DAY(D29))</f>
      </c>
      <c r="G29" s="171">
        <f>IF(D29="","",MONTH(D29))</f>
      </c>
      <c r="H29" s="167">
        <f>IF(D29="","",YEAR(D29))</f>
      </c>
      <c r="K29" s="167">
        <f>IF(D29="","",$K$28-F29)</f>
      </c>
      <c r="L29" s="167">
        <f aca="true" t="shared" si="0" ref="L29:L38">IF(D29="","",$L$28-G29)</f>
      </c>
      <c r="M29" s="167">
        <f aca="true" t="shared" si="1" ref="M29:M38">IF(D29="","",$M$28-H29)</f>
      </c>
      <c r="N29" s="167" t="e">
        <f>K29+(L29*100)+(M29*10000)</f>
        <v>#VALUE!</v>
      </c>
      <c r="O29" s="167" t="e">
        <f>IF(Mannschaften!H$3=Mannschaften!K$168,N29,IF(Mannschaften!H$3=Mannschaften!K$169,N29,IF(Mannschaften!H$3=Mannschaften!K$170,N29,IF(Mannschaften!H$3=Mannschaften!K$171,N29,IF(Mannschaften!H$3=Mannschaften!K$172,N29,N29*-1)))))</f>
        <v>#VALUE!</v>
      </c>
    </row>
    <row r="30" spans="4:15" ht="12.75" hidden="1">
      <c r="D30" s="172">
        <f aca="true" t="shared" si="2" ref="D30:D38">IF(G16="","",G16)</f>
      </c>
      <c r="E30" s="172">
        <f aca="true" t="shared" si="3" ref="E30:E38">IF(D30="","",D30+1)</f>
      </c>
      <c r="F30" s="171">
        <f aca="true" t="shared" si="4" ref="F30:F38">IF(D30="","",DAY(D30))</f>
      </c>
      <c r="G30" s="171">
        <f aca="true" t="shared" si="5" ref="G30:G38">IF(D30="","",MONTH(D30))</f>
      </c>
      <c r="H30" s="167">
        <f aca="true" t="shared" si="6" ref="H30:H38">IF(D30="","",YEAR(D30))</f>
      </c>
      <c r="K30" s="167">
        <f aca="true" t="shared" si="7" ref="K30:K35">IF(D30="","",$K$28-F30)</f>
      </c>
      <c r="L30" s="167">
        <f t="shared" si="0"/>
      </c>
      <c r="M30" s="167">
        <f t="shared" si="1"/>
      </c>
      <c r="N30" s="167" t="e">
        <f aca="true" t="shared" si="8" ref="N30:N35">K30+(L30*100)+(M30*10000)</f>
        <v>#VALUE!</v>
      </c>
      <c r="O30" s="167" t="e">
        <f>IF(Mannschaften!H$3=Mannschaften!K$168,N30,IF(Mannschaften!H$3=Mannschaften!K$169,N30,IF(Mannschaften!H$3=Mannschaften!K$170,N30,IF(Mannschaften!H$3=Mannschaften!K$171,N30,IF(Mannschaften!H$3=Mannschaften!K$172,N30,N30*-1)))))</f>
        <v>#VALUE!</v>
      </c>
    </row>
    <row r="31" spans="4:15" ht="12.75" hidden="1">
      <c r="D31" s="172">
        <f t="shared" si="2"/>
      </c>
      <c r="E31" s="172">
        <f t="shared" si="3"/>
      </c>
      <c r="F31" s="171">
        <f t="shared" si="4"/>
      </c>
      <c r="G31" s="171">
        <f t="shared" si="5"/>
      </c>
      <c r="H31" s="167">
        <f t="shared" si="6"/>
      </c>
      <c r="K31" s="167">
        <f t="shared" si="7"/>
      </c>
      <c r="L31" s="167">
        <f t="shared" si="0"/>
      </c>
      <c r="M31" s="167">
        <f t="shared" si="1"/>
      </c>
      <c r="N31" s="167" t="e">
        <f t="shared" si="8"/>
        <v>#VALUE!</v>
      </c>
      <c r="O31" s="167" t="e">
        <f>IF(Mannschaften!H$3=Mannschaften!K$168,N31,IF(Mannschaften!H$3=Mannschaften!K$169,N31,IF(Mannschaften!H$3=Mannschaften!K$170,N31,IF(Mannschaften!H$3=Mannschaften!K$171,N31,IF(Mannschaften!H$3=Mannschaften!K$172,N31,N31*-1)))))</f>
        <v>#VALUE!</v>
      </c>
    </row>
    <row r="32" spans="4:15" ht="12.75" hidden="1">
      <c r="D32" s="172">
        <f t="shared" si="2"/>
      </c>
      <c r="E32" s="172">
        <f t="shared" si="3"/>
      </c>
      <c r="F32" s="171">
        <f t="shared" si="4"/>
      </c>
      <c r="G32" s="171">
        <f t="shared" si="5"/>
      </c>
      <c r="H32" s="167">
        <f t="shared" si="6"/>
      </c>
      <c r="K32" s="167">
        <f t="shared" si="7"/>
      </c>
      <c r="L32" s="167">
        <f t="shared" si="0"/>
      </c>
      <c r="M32" s="167">
        <f t="shared" si="1"/>
      </c>
      <c r="N32" s="167" t="e">
        <f t="shared" si="8"/>
        <v>#VALUE!</v>
      </c>
      <c r="O32" s="167" t="e">
        <f>IF(Mannschaften!H$3=Mannschaften!K$168,N32,IF(Mannschaften!H$3=Mannschaften!K$169,N32,IF(Mannschaften!H$3=Mannschaften!K$170,N32,IF(Mannschaften!H$3=Mannschaften!K$171,N32,IF(Mannschaften!H$3=Mannschaften!K$172,N32,N32*-1)))))</f>
        <v>#VALUE!</v>
      </c>
    </row>
    <row r="33" spans="4:15" ht="12.75" hidden="1">
      <c r="D33" s="172">
        <f t="shared" si="2"/>
      </c>
      <c r="E33" s="172">
        <f t="shared" si="3"/>
      </c>
      <c r="F33" s="171">
        <f t="shared" si="4"/>
      </c>
      <c r="G33" s="171">
        <f t="shared" si="5"/>
      </c>
      <c r="H33" s="167">
        <f t="shared" si="6"/>
      </c>
      <c r="K33" s="167">
        <f t="shared" si="7"/>
      </c>
      <c r="L33" s="167">
        <f t="shared" si="0"/>
      </c>
      <c r="M33" s="167">
        <f t="shared" si="1"/>
      </c>
      <c r="N33" s="167" t="e">
        <f t="shared" si="8"/>
        <v>#VALUE!</v>
      </c>
      <c r="O33" s="167" t="e">
        <f>IF(Mannschaften!H$3=Mannschaften!K$168,N33,IF(Mannschaften!H$3=Mannschaften!K$169,N33,IF(Mannschaften!H$3=Mannschaften!K$170,N33,IF(Mannschaften!H$3=Mannschaften!K$171,N33,IF(Mannschaften!H$3=Mannschaften!K$172,N33,N33*-1)))))</f>
        <v>#VALUE!</v>
      </c>
    </row>
    <row r="34" spans="4:15" ht="12.75" hidden="1">
      <c r="D34" s="172">
        <f>IF(G20="","",G20)</f>
      </c>
      <c r="E34" s="172">
        <f t="shared" si="3"/>
      </c>
      <c r="F34" s="171">
        <f t="shared" si="4"/>
      </c>
      <c r="G34" s="171">
        <f t="shared" si="5"/>
      </c>
      <c r="H34" s="167">
        <f t="shared" si="6"/>
      </c>
      <c r="K34" s="167">
        <f t="shared" si="7"/>
      </c>
      <c r="L34" s="167">
        <f t="shared" si="0"/>
      </c>
      <c r="M34" s="167">
        <f t="shared" si="1"/>
      </c>
      <c r="N34" s="167" t="e">
        <f t="shared" si="8"/>
        <v>#VALUE!</v>
      </c>
      <c r="O34" s="167" t="e">
        <f>IF(Mannschaften!H$3=Mannschaften!K$168,N34,IF(Mannschaften!H$3=Mannschaften!K$169,N34,IF(Mannschaften!H$3=Mannschaften!K$170,N34,IF(Mannschaften!H$3=Mannschaften!K$171,N34,IF(Mannschaften!H$3=Mannschaften!K$172,N34,N34*-1)))))</f>
        <v>#VALUE!</v>
      </c>
    </row>
    <row r="35" spans="4:15" ht="12.75" hidden="1">
      <c r="D35" s="172">
        <f>IF(G21="","",G21)</f>
      </c>
      <c r="E35" s="172">
        <f t="shared" si="3"/>
      </c>
      <c r="F35" s="171">
        <f t="shared" si="4"/>
      </c>
      <c r="G35" s="171">
        <f t="shared" si="5"/>
      </c>
      <c r="H35" s="167">
        <f t="shared" si="6"/>
      </c>
      <c r="K35" s="167">
        <f t="shared" si="7"/>
      </c>
      <c r="L35" s="167">
        <f t="shared" si="0"/>
      </c>
      <c r="M35" s="167">
        <f t="shared" si="1"/>
      </c>
      <c r="N35" s="167" t="e">
        <f t="shared" si="8"/>
        <v>#VALUE!</v>
      </c>
      <c r="O35" s="167" t="e">
        <f>IF(Mannschaften!H$3=Mannschaften!K$168,N35,IF(Mannschaften!H$3=Mannschaften!K$169,N35,IF(Mannschaften!H$3=Mannschaften!K$170,N35,IF(Mannschaften!H$3=Mannschaften!K$171,N35,IF(Mannschaften!H$3=Mannschaften!K$172,N35,N35*-1)))))</f>
        <v>#VALUE!</v>
      </c>
    </row>
    <row r="36" spans="4:15" ht="12.75" hidden="1">
      <c r="D36" s="172">
        <f t="shared" si="2"/>
      </c>
      <c r="E36" s="172">
        <f t="shared" si="3"/>
      </c>
      <c r="F36" s="171">
        <f t="shared" si="4"/>
      </c>
      <c r="G36" s="171">
        <f t="shared" si="5"/>
      </c>
      <c r="H36" s="167">
        <f t="shared" si="6"/>
      </c>
      <c r="K36" s="167">
        <f>IF(D36="","",$K$28-F36)</f>
      </c>
      <c r="L36" s="167">
        <f t="shared" si="0"/>
      </c>
      <c r="M36" s="167">
        <f t="shared" si="1"/>
      </c>
      <c r="N36" s="167" t="e">
        <f>K36+(L36*100)+(M36*10000)</f>
        <v>#VALUE!</v>
      </c>
      <c r="O36" s="167" t="e">
        <f>IF(Mannschaften!H$3=Mannschaften!K$168,N36,IF(Mannschaften!H$3=Mannschaften!K$169,N36,IF(Mannschaften!H$3=Mannschaften!K$170,N36,IF(Mannschaften!H$3=Mannschaften!K$171,N36,IF(Mannschaften!H$3=Mannschaften!K$172,N36,N36*-1)))))</f>
        <v>#VALUE!</v>
      </c>
    </row>
    <row r="37" spans="4:15" ht="12.75" hidden="1">
      <c r="D37" s="172">
        <f t="shared" si="2"/>
      </c>
      <c r="E37" s="172">
        <f t="shared" si="3"/>
      </c>
      <c r="F37" s="171">
        <f t="shared" si="4"/>
      </c>
      <c r="G37" s="171">
        <f t="shared" si="5"/>
      </c>
      <c r="H37" s="167">
        <f t="shared" si="6"/>
      </c>
      <c r="K37" s="167">
        <f>IF(D37="","",$K$28-F37)</f>
      </c>
      <c r="L37" s="167">
        <f t="shared" si="0"/>
      </c>
      <c r="M37" s="167">
        <f t="shared" si="1"/>
      </c>
      <c r="N37" s="167" t="e">
        <f>K37+(L37*100)+(M37*10000)</f>
        <v>#VALUE!</v>
      </c>
      <c r="O37" s="167" t="e">
        <f>IF(Mannschaften!H$3=Mannschaften!K$168,N37,IF(Mannschaften!H$3=Mannschaften!K$169,N37,IF(Mannschaften!H$3=Mannschaften!K$170,N37,IF(Mannschaften!H$3=Mannschaften!K$171,N37,IF(Mannschaften!H$3=Mannschaften!K$172,N37,N37*-1)))))</f>
        <v>#VALUE!</v>
      </c>
    </row>
    <row r="38" spans="4:15" ht="12.75" hidden="1">
      <c r="D38" s="172">
        <f t="shared" si="2"/>
      </c>
      <c r="E38" s="172">
        <f t="shared" si="3"/>
      </c>
      <c r="F38" s="171">
        <f t="shared" si="4"/>
      </c>
      <c r="G38" s="171">
        <f t="shared" si="5"/>
      </c>
      <c r="H38" s="167">
        <f t="shared" si="6"/>
      </c>
      <c r="K38" s="167">
        <f>IF(D38="","",$K$28-F38)</f>
      </c>
      <c r="L38" s="167">
        <f t="shared" si="0"/>
      </c>
      <c r="M38" s="167">
        <f t="shared" si="1"/>
      </c>
      <c r="N38" s="167" t="e">
        <f>K38+(L38*100)+(M38*10000)</f>
        <v>#VALUE!</v>
      </c>
      <c r="O38" s="167" t="e">
        <f>IF(Mannschaften!H$3=Mannschaften!K$168,N38,IF(Mannschaften!H$3=Mannschaften!K$169,N38,IF(Mannschaften!H$3=Mannschaften!K$170,N38,IF(Mannschaften!H$3=Mannschaften!K$171,N38,IF(Mannschaften!H$3=Mannschaften!K$172,N38,N38*-1)))))</f>
        <v>#VALUE!</v>
      </c>
    </row>
    <row r="39" ht="12.75" hidden="1"/>
    <row r="40" spans="4:9" ht="12.75" hidden="1">
      <c r="D40" s="167">
        <f>DAY(Mannschaften!K4)</f>
        <v>1</v>
      </c>
      <c r="E40" s="167">
        <f>MONTH(Mannschaften!K4)</f>
        <v>3</v>
      </c>
      <c r="H40" s="167">
        <f>DAY(Mannschaften!M4)</f>
        <v>0</v>
      </c>
      <c r="I40" s="167">
        <f>MONTH(Mannschaften!M4)</f>
        <v>1</v>
      </c>
    </row>
    <row r="41" spans="4:11" ht="12.75" hidden="1">
      <c r="D41" s="171">
        <f aca="true" t="shared" si="9" ref="D41:D50">IF($D$40=F29,1,0)</f>
        <v>0</v>
      </c>
      <c r="E41" s="171">
        <f aca="true" t="shared" si="10" ref="E41:E50">IF($E$40=G29,1,0)</f>
        <v>0</v>
      </c>
      <c r="F41" s="171"/>
      <c r="G41" s="171">
        <f>D41+E41</f>
        <v>0</v>
      </c>
      <c r="H41" s="171">
        <f aca="true" t="shared" si="11" ref="H41:H50">IF($H$40=F29,1,0)</f>
        <v>0</v>
      </c>
      <c r="I41" s="171">
        <f aca="true" t="shared" si="12" ref="I41:I50">IF($I$40=G29,1,0)</f>
        <v>0</v>
      </c>
      <c r="K41" s="171">
        <f>H41+I41</f>
        <v>0</v>
      </c>
    </row>
    <row r="42" spans="4:11" ht="12.75" hidden="1">
      <c r="D42" s="171">
        <f t="shared" si="9"/>
        <v>0</v>
      </c>
      <c r="E42" s="171">
        <f t="shared" si="10"/>
        <v>0</v>
      </c>
      <c r="F42" s="171"/>
      <c r="G42" s="171">
        <f aca="true" t="shared" si="13" ref="G42:G50">D42+E42</f>
        <v>0</v>
      </c>
      <c r="H42" s="171">
        <f t="shared" si="11"/>
        <v>0</v>
      </c>
      <c r="I42" s="171">
        <f t="shared" si="12"/>
        <v>0</v>
      </c>
      <c r="K42" s="171">
        <f aca="true" t="shared" si="14" ref="K42:K50">H42+I42</f>
        <v>0</v>
      </c>
    </row>
    <row r="43" spans="4:11" ht="12.75" hidden="1">
      <c r="D43" s="171">
        <f t="shared" si="9"/>
        <v>0</v>
      </c>
      <c r="E43" s="171">
        <f t="shared" si="10"/>
        <v>0</v>
      </c>
      <c r="F43" s="171"/>
      <c r="G43" s="171">
        <f t="shared" si="13"/>
        <v>0</v>
      </c>
      <c r="H43" s="171">
        <f t="shared" si="11"/>
        <v>0</v>
      </c>
      <c r="I43" s="171">
        <f t="shared" si="12"/>
        <v>0</v>
      </c>
      <c r="K43" s="171">
        <f t="shared" si="14"/>
        <v>0</v>
      </c>
    </row>
    <row r="44" spans="4:11" ht="12.75" hidden="1">
      <c r="D44" s="171">
        <f t="shared" si="9"/>
        <v>0</v>
      </c>
      <c r="E44" s="171">
        <f t="shared" si="10"/>
        <v>0</v>
      </c>
      <c r="F44" s="171"/>
      <c r="G44" s="171">
        <f t="shared" si="13"/>
        <v>0</v>
      </c>
      <c r="H44" s="171">
        <f t="shared" si="11"/>
        <v>0</v>
      </c>
      <c r="I44" s="171">
        <f t="shared" si="12"/>
        <v>0</v>
      </c>
      <c r="K44" s="171">
        <f t="shared" si="14"/>
        <v>0</v>
      </c>
    </row>
    <row r="45" spans="4:11" ht="12.75" hidden="1">
      <c r="D45" s="171">
        <f t="shared" si="9"/>
        <v>0</v>
      </c>
      <c r="E45" s="171">
        <f t="shared" si="10"/>
        <v>0</v>
      </c>
      <c r="F45" s="171"/>
      <c r="G45" s="171">
        <f t="shared" si="13"/>
        <v>0</v>
      </c>
      <c r="H45" s="171">
        <f t="shared" si="11"/>
        <v>0</v>
      </c>
      <c r="I45" s="171">
        <f t="shared" si="12"/>
        <v>0</v>
      </c>
      <c r="K45" s="171">
        <f t="shared" si="14"/>
        <v>0</v>
      </c>
    </row>
    <row r="46" spans="4:11" ht="12.75" hidden="1">
      <c r="D46" s="171">
        <f t="shared" si="9"/>
        <v>0</v>
      </c>
      <c r="E46" s="171">
        <f t="shared" si="10"/>
        <v>0</v>
      </c>
      <c r="F46" s="171"/>
      <c r="G46" s="171">
        <f t="shared" si="13"/>
        <v>0</v>
      </c>
      <c r="H46" s="171">
        <f t="shared" si="11"/>
        <v>0</v>
      </c>
      <c r="I46" s="171">
        <f t="shared" si="12"/>
        <v>0</v>
      </c>
      <c r="K46" s="171">
        <f t="shared" si="14"/>
        <v>0</v>
      </c>
    </row>
    <row r="47" spans="4:11" ht="12.75" hidden="1">
      <c r="D47" s="171">
        <f t="shared" si="9"/>
        <v>0</v>
      </c>
      <c r="E47" s="171">
        <f t="shared" si="10"/>
        <v>0</v>
      </c>
      <c r="F47" s="171"/>
      <c r="G47" s="171">
        <f t="shared" si="13"/>
        <v>0</v>
      </c>
      <c r="H47" s="171">
        <f t="shared" si="11"/>
        <v>0</v>
      </c>
      <c r="I47" s="171">
        <f t="shared" si="12"/>
        <v>0</v>
      </c>
      <c r="K47" s="171">
        <f t="shared" si="14"/>
        <v>0</v>
      </c>
    </row>
    <row r="48" spans="4:11" ht="12.75" hidden="1">
      <c r="D48" s="171">
        <f t="shared" si="9"/>
        <v>0</v>
      </c>
      <c r="E48" s="171">
        <f t="shared" si="10"/>
        <v>0</v>
      </c>
      <c r="F48" s="171"/>
      <c r="G48" s="171">
        <f t="shared" si="13"/>
        <v>0</v>
      </c>
      <c r="H48" s="171">
        <f t="shared" si="11"/>
        <v>0</v>
      </c>
      <c r="I48" s="171">
        <f t="shared" si="12"/>
        <v>0</v>
      </c>
      <c r="K48" s="171">
        <f t="shared" si="14"/>
        <v>0</v>
      </c>
    </row>
    <row r="49" spans="4:11" ht="12.75" hidden="1">
      <c r="D49" s="171">
        <f t="shared" si="9"/>
        <v>0</v>
      </c>
      <c r="E49" s="171">
        <f t="shared" si="10"/>
        <v>0</v>
      </c>
      <c r="F49" s="171"/>
      <c r="G49" s="171">
        <f t="shared" si="13"/>
        <v>0</v>
      </c>
      <c r="H49" s="171">
        <f t="shared" si="11"/>
        <v>0</v>
      </c>
      <c r="I49" s="171">
        <f t="shared" si="12"/>
        <v>0</v>
      </c>
      <c r="K49" s="171">
        <f t="shared" si="14"/>
        <v>0</v>
      </c>
    </row>
    <row r="50" spans="4:11" ht="12.75" hidden="1">
      <c r="D50" s="171">
        <f t="shared" si="9"/>
        <v>0</v>
      </c>
      <c r="E50" s="171">
        <f t="shared" si="10"/>
        <v>0</v>
      </c>
      <c r="F50" s="171"/>
      <c r="G50" s="171">
        <f t="shared" si="13"/>
        <v>0</v>
      </c>
      <c r="H50" s="171">
        <f t="shared" si="11"/>
        <v>0</v>
      </c>
      <c r="I50" s="171">
        <f t="shared" si="12"/>
        <v>0</v>
      </c>
      <c r="K50" s="171">
        <f t="shared" si="14"/>
        <v>0</v>
      </c>
    </row>
    <row r="51" ht="12.75" hidden="1"/>
    <row r="52" ht="12.75" hidden="1"/>
    <row r="53" ht="12.75" hidden="1"/>
    <row r="54" spans="7:8" ht="12.75" hidden="1">
      <c r="G54" s="171">
        <f>IF(G15="","",I$4-G15)</f>
      </c>
      <c r="H54" s="167">
        <f>IF(G54="",0,1)</f>
        <v>0</v>
      </c>
    </row>
    <row r="55" spans="7:8" ht="12.75" hidden="1">
      <c r="G55" s="171">
        <f aca="true" t="shared" si="15" ref="G55:G63">IF(G16="","",I$4-G16)</f>
      </c>
      <c r="H55" s="167">
        <f aca="true" t="shared" si="16" ref="H55:H63">IF(G55="",0,1)</f>
        <v>0</v>
      </c>
    </row>
    <row r="56" spans="7:8" ht="12.75" hidden="1">
      <c r="G56" s="171">
        <f t="shared" si="15"/>
      </c>
      <c r="H56" s="167">
        <f t="shared" si="16"/>
        <v>0</v>
      </c>
    </row>
    <row r="57" spans="7:8" ht="12.75" hidden="1">
      <c r="G57" s="171">
        <f t="shared" si="15"/>
      </c>
      <c r="H57" s="167">
        <f t="shared" si="16"/>
        <v>0</v>
      </c>
    </row>
    <row r="58" spans="7:8" ht="12.75" hidden="1">
      <c r="G58" s="171">
        <f t="shared" si="15"/>
      </c>
      <c r="H58" s="167">
        <f t="shared" si="16"/>
        <v>0</v>
      </c>
    </row>
    <row r="59" spans="7:8" ht="12.75" hidden="1">
      <c r="G59" s="171">
        <f t="shared" si="15"/>
      </c>
      <c r="H59" s="167">
        <f t="shared" si="16"/>
        <v>0</v>
      </c>
    </row>
    <row r="60" spans="7:8" ht="12.75" hidden="1">
      <c r="G60" s="171">
        <f t="shared" si="15"/>
      </c>
      <c r="H60" s="167">
        <f t="shared" si="16"/>
        <v>0</v>
      </c>
    </row>
    <row r="61" spans="7:8" ht="12.75" hidden="1">
      <c r="G61" s="171">
        <f t="shared" si="15"/>
      </c>
      <c r="H61" s="167">
        <f t="shared" si="16"/>
        <v>0</v>
      </c>
    </row>
    <row r="62" spans="7:8" ht="12.75" hidden="1">
      <c r="G62" s="171">
        <f t="shared" si="15"/>
      </c>
      <c r="H62" s="167">
        <f t="shared" si="16"/>
        <v>0</v>
      </c>
    </row>
    <row r="63" spans="7:8" ht="12.75" hidden="1">
      <c r="G63" s="171">
        <f t="shared" si="15"/>
      </c>
      <c r="H63" s="167">
        <f t="shared" si="16"/>
        <v>0</v>
      </c>
    </row>
    <row r="64" spans="7:8" ht="12.75" hidden="1">
      <c r="G64" s="171"/>
      <c r="H64" s="167">
        <f>SUM(H54:H63)</f>
        <v>0</v>
      </c>
    </row>
    <row r="65" ht="12.75" hidden="1">
      <c r="G65" s="216">
        <f>IF(H64=0,"",SUM(G54:G63)/365/H64)</f>
      </c>
    </row>
    <row r="66" ht="12.75" hidden="1"/>
  </sheetData>
  <sheetProtection sheet="1" objects="1" scenarios="1" selectLockedCells="1"/>
  <mergeCells count="70">
    <mergeCell ref="N25:O25"/>
    <mergeCell ref="D26:F26"/>
    <mergeCell ref="G26:H26"/>
    <mergeCell ref="I26:K26"/>
    <mergeCell ref="L26:M26"/>
    <mergeCell ref="N26:O26"/>
    <mergeCell ref="D25:F25"/>
    <mergeCell ref="G25:H25"/>
    <mergeCell ref="I25:K25"/>
    <mergeCell ref="L25:M25"/>
    <mergeCell ref="D23:F23"/>
    <mergeCell ref="G23:H23"/>
    <mergeCell ref="N23:O23"/>
    <mergeCell ref="D24:F24"/>
    <mergeCell ref="G24:H24"/>
    <mergeCell ref="I24:K24"/>
    <mergeCell ref="L24:M24"/>
    <mergeCell ref="N24:O24"/>
    <mergeCell ref="I23:K23"/>
    <mergeCell ref="L23:M23"/>
    <mergeCell ref="N21:O21"/>
    <mergeCell ref="D22:F22"/>
    <mergeCell ref="G22:H22"/>
    <mergeCell ref="I22:K22"/>
    <mergeCell ref="L22:M22"/>
    <mergeCell ref="N22:O22"/>
    <mergeCell ref="D21:F21"/>
    <mergeCell ref="G21:H21"/>
    <mergeCell ref="I21:K21"/>
    <mergeCell ref="L21:M21"/>
    <mergeCell ref="N19:O19"/>
    <mergeCell ref="D20:F20"/>
    <mergeCell ref="G20:H20"/>
    <mergeCell ref="I20:K20"/>
    <mergeCell ref="L20:M20"/>
    <mergeCell ref="N20:O20"/>
    <mergeCell ref="D19:F19"/>
    <mergeCell ref="G19:H19"/>
    <mergeCell ref="I19:K19"/>
    <mergeCell ref="L19:M19"/>
    <mergeCell ref="N17:O17"/>
    <mergeCell ref="D18:F18"/>
    <mergeCell ref="G18:H18"/>
    <mergeCell ref="I18:K18"/>
    <mergeCell ref="L18:M18"/>
    <mergeCell ref="N18:O18"/>
    <mergeCell ref="D17:F17"/>
    <mergeCell ref="G17:H17"/>
    <mergeCell ref="I17:K17"/>
    <mergeCell ref="L17:M17"/>
    <mergeCell ref="D14:F14"/>
    <mergeCell ref="G14:H14"/>
    <mergeCell ref="I14:K14"/>
    <mergeCell ref="N14:O14"/>
    <mergeCell ref="N15:O15"/>
    <mergeCell ref="D16:F16"/>
    <mergeCell ref="G16:H16"/>
    <mergeCell ref="I16:K16"/>
    <mergeCell ref="L16:M16"/>
    <mergeCell ref="N16:O16"/>
    <mergeCell ref="E1:M1"/>
    <mergeCell ref="E2:M2"/>
    <mergeCell ref="E4:H4"/>
    <mergeCell ref="A8:O8"/>
    <mergeCell ref="D15:F15"/>
    <mergeCell ref="G15:H15"/>
    <mergeCell ref="I15:K15"/>
    <mergeCell ref="L15:M15"/>
    <mergeCell ref="D10:H10"/>
    <mergeCell ref="J10:O10"/>
  </mergeCells>
  <conditionalFormatting sqref="D15:F24">
    <cfRule type="expression" priority="1" dxfId="2" stopIfTrue="1">
      <formula>$O29&lt;0</formula>
    </cfRule>
    <cfRule type="expression" priority="2" dxfId="0" stopIfTrue="1">
      <formula>$K41=2</formula>
    </cfRule>
    <cfRule type="expression" priority="3" dxfId="0" stopIfTrue="1">
      <formula>$G41=2</formula>
    </cfRule>
  </conditionalFormatting>
  <printOptions horizontalCentered="1"/>
  <pageMargins left="0.3937007874015748" right="0.1968503937007874" top="0.3937007874015748" bottom="0" header="0.5118110236220472" footer="0.5118110236220472"/>
  <pageSetup horizontalDpi="600" verticalDpi="600" orientation="landscape" paperSize="9" scale="90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7"/>
  <sheetViews>
    <sheetView zoomScalePageLayoutView="0" workbookViewId="0" topLeftCell="A1">
      <selection activeCell="A13" sqref="A13"/>
    </sheetView>
  </sheetViews>
  <sheetFormatPr defaultColWidth="11.421875" defaultRowHeight="12.75"/>
  <cols>
    <col min="1" max="3" width="6.7109375" style="167" customWidth="1"/>
    <col min="4" max="9" width="11.421875" style="167" customWidth="1"/>
    <col min="10" max="10" width="2.28125" style="167" customWidth="1"/>
    <col min="11" max="16384" width="11.421875" style="167" customWidth="1"/>
  </cols>
  <sheetData>
    <row r="1" spans="5:13" s="189" customFormat="1" ht="33.75" customHeight="1">
      <c r="E1" s="846" t="s">
        <v>85</v>
      </c>
      <c r="F1" s="846"/>
      <c r="G1" s="846"/>
      <c r="H1" s="846"/>
      <c r="I1" s="846"/>
      <c r="J1" s="846"/>
      <c r="K1" s="846"/>
      <c r="L1" s="846"/>
      <c r="M1" s="846"/>
    </row>
    <row r="2" spans="5:13" s="189" customFormat="1" ht="21" customHeight="1">
      <c r="E2" s="847" t="str">
        <f>IF(Mannschaften!D2="","",Mannschaften!D2)</f>
        <v>Ostdeutsche Meisterschaft Halle 13/14</v>
      </c>
      <c r="F2" s="847"/>
      <c r="G2" s="847"/>
      <c r="H2" s="847"/>
      <c r="I2" s="847"/>
      <c r="J2" s="847"/>
      <c r="K2" s="847"/>
      <c r="L2" s="847"/>
      <c r="M2" s="847"/>
    </row>
    <row r="3" s="189" customFormat="1" ht="13.5" customHeight="1"/>
    <row r="4" spans="4:26" s="189" customFormat="1" ht="23.25" customHeight="1">
      <c r="D4" s="190"/>
      <c r="E4" s="848" t="str">
        <f>IF(Mannschaften!F4="","",Mannschaften!F4)</f>
        <v>Kellinghusen</v>
      </c>
      <c r="F4" s="848"/>
      <c r="G4" s="848"/>
      <c r="H4" s="848"/>
      <c r="I4" s="174">
        <f>Mannschaften!K4</f>
        <v>41699</v>
      </c>
      <c r="J4" s="191" t="s">
        <v>76</v>
      </c>
      <c r="K4" s="174">
        <f>Mannschaften!M4</f>
        <v>0</v>
      </c>
      <c r="M4" s="190"/>
      <c r="W4" s="190"/>
      <c r="X4" s="190"/>
      <c r="Y4" s="190"/>
      <c r="Z4" s="190"/>
    </row>
    <row r="5" spans="4:26" s="189" customFormat="1" ht="16.5" customHeight="1">
      <c r="D5" s="190"/>
      <c r="E5" s="173"/>
      <c r="F5" s="173"/>
      <c r="G5" s="173"/>
      <c r="H5" s="173"/>
      <c r="I5" s="192"/>
      <c r="J5" s="191"/>
      <c r="K5" s="192"/>
      <c r="M5" s="190"/>
      <c r="W5" s="190"/>
      <c r="X5" s="190"/>
      <c r="Y5" s="190"/>
      <c r="Z5" s="190"/>
    </row>
    <row r="6" spans="6:9" s="189" customFormat="1" ht="23.25" customHeight="1">
      <c r="F6" s="175"/>
      <c r="G6" s="175" t="str">
        <f>Mannschaften!A5</f>
        <v>Ausrichter:     </v>
      </c>
      <c r="H6" s="175"/>
      <c r="I6" s="175" t="str">
        <f>IF(Mannschaften!I5="","",Mannschaften!I5)</f>
        <v>VfL Kellinghusen</v>
      </c>
    </row>
    <row r="7" spans="6:9" s="189" customFormat="1" ht="12.75" customHeight="1">
      <c r="F7" s="175"/>
      <c r="G7" s="175"/>
      <c r="H7" s="175"/>
      <c r="I7" s="175"/>
    </row>
    <row r="8" spans="1:15" s="189" customFormat="1" ht="21" customHeight="1">
      <c r="A8" s="849" t="s">
        <v>87</v>
      </c>
      <c r="B8" s="849"/>
      <c r="C8" s="849"/>
      <c r="D8" s="849"/>
      <c r="E8" s="849"/>
      <c r="F8" s="849"/>
      <c r="G8" s="849"/>
      <c r="H8" s="849"/>
      <c r="I8" s="849"/>
      <c r="J8" s="849"/>
      <c r="K8" s="849"/>
      <c r="L8" s="849"/>
      <c r="M8" s="849"/>
      <c r="N8" s="849"/>
      <c r="O8" s="849"/>
    </row>
    <row r="9" spans="1:15" s="189" customFormat="1" ht="6" customHeight="1">
      <c r="A9" s="176"/>
      <c r="B9" s="176"/>
      <c r="C9" s="176"/>
      <c r="D9" s="176"/>
      <c r="E9" s="176"/>
      <c r="F9" s="176"/>
      <c r="G9" s="176"/>
      <c r="H9" s="176"/>
      <c r="I9" s="176"/>
      <c r="J9" s="176"/>
      <c r="K9" s="176"/>
      <c r="L9" s="176"/>
      <c r="M9" s="176"/>
      <c r="N9" s="176"/>
      <c r="O9" s="176"/>
    </row>
    <row r="10" s="189" customFormat="1" ht="6" customHeight="1"/>
    <row r="11" spans="6:14" s="189" customFormat="1" ht="18">
      <c r="F11" s="175" t="s">
        <v>112</v>
      </c>
      <c r="G11" s="173" t="str">
        <f>Mannschaften!H3</f>
        <v>W U18</v>
      </c>
      <c r="H11" s="175"/>
      <c r="I11" s="175" t="s">
        <v>91</v>
      </c>
      <c r="L11" s="177" t="str">
        <f>IF(Mannschaften!N3="","",Mannschaften!N3)</f>
        <v>01.07.</v>
      </c>
      <c r="M11" s="178">
        <f>IF(Mannschaften!O3="","",Mannschaften!O3)</f>
        <v>1995</v>
      </c>
      <c r="N11" s="175"/>
    </row>
    <row r="12" s="189" customFormat="1" ht="12.75"/>
    <row r="14" spans="1:3" ht="19.5" customHeight="1">
      <c r="A14" s="167" t="s">
        <v>199</v>
      </c>
      <c r="C14" s="167" t="str">
        <f>CONCATENATE('Spielereinsatzliste A1'!D$10,"     ",'Spielereinsatzliste A1'!D$15,"; ",'Spielereinsatzliste A1'!D$16,"; ",'Spielereinsatzliste A1'!D$17,"; ",'Spielereinsatzliste A1'!D$18,"; ",'Spielereinsatzliste A1'!D$19,"; ",'Spielereinsatzliste A1'!D$20,"; ",'Spielereinsatzliste A1'!D$21,"; ",'Spielereinsatzliste A1'!D$22,"; ",'Spielereinsatzliste A1'!D$23,"; ",'Spielereinsatzliste A1'!D$24," ",'Spielereinsatzliste A1'!A$25,": ",'Spielereinsatzliste A1'!D$25,"; ",'Spielereinsatzliste A1'!A$26,": ",'Spielereinsatzliste A1'!D$26,)</f>
        <v>VfL Kellinghusen     ; ; ; ; ; ; ; ; ;  Trainer: ; Betreuer: </v>
      </c>
    </row>
    <row r="15" spans="1:3" ht="19.5" customHeight="1">
      <c r="A15" s="167" t="s">
        <v>200</v>
      </c>
      <c r="C15" s="167" t="str">
        <f>CONCATENATE('Spielereinsatzliste A2'!D$10,"     ",'Spielereinsatzliste A2'!D$15,"; ",'Spielereinsatzliste A2'!D$16,"; ",'Spielereinsatzliste A2'!D$17,"; ",'Spielereinsatzliste A2'!D$18,"; ",'Spielereinsatzliste A2'!D$19,"; ",'Spielereinsatzliste A2'!D$20,"; ",'Spielereinsatzliste A2'!D$21,"; ",'Spielereinsatzliste A2'!D$22,"; ",'Spielereinsatzliste A2'!D$23,"; ",'Spielereinsatzliste A2'!D$24," ",'Spielereinsatzliste A2'!A$25,": ",'Spielereinsatzliste A2'!D$25,"; ",'Spielereinsatzliste A2'!A$26,": ",'Spielereinsatzliste A2'!D$26,)</f>
        <v>TSV Breitenberg     ; ; ; ; ; ; ; ; ;  Trainer: ; Betreuer: </v>
      </c>
    </row>
    <row r="16" spans="1:3" ht="19.5" customHeight="1">
      <c r="A16" s="167" t="s">
        <v>214</v>
      </c>
      <c r="C16" s="167" t="str">
        <f>CONCATENATE('Spielereinsatzliste A3'!D$10,"     ",'Spielereinsatzliste A3'!D$15,"; ",'Spielereinsatzliste A3'!D$16,"; ",'Spielereinsatzliste A3'!D$17,"; ",'Spielereinsatzliste A3'!D$18,"; ",'Spielereinsatzliste A3'!D$19,"; ",'Spielereinsatzliste A3'!D$20,"; ",'Spielereinsatzliste A3'!D$21,"; ",'Spielereinsatzliste A3'!D$22,"; ",'Spielereinsatzliste A3'!D$23,"; ",'Spielereinsatzliste A3'!D$24," ",'Spielereinsatzliste A3'!A$25,": ",'Spielereinsatzliste A3'!D$25,"; ",'Spielereinsatzliste A3'!A$26,": ",'Spielereinsatzliste A3'!D$26,)</f>
        <v>TuS Wakendorf     ; ; ; ; ; ; ; ; ;  Trainer: ; Betreuer: </v>
      </c>
    </row>
    <row r="17" spans="1:3" ht="19.5" customHeight="1">
      <c r="A17" s="167" t="s">
        <v>215</v>
      </c>
      <c r="C17" s="167" t="str">
        <f>CONCATENATE('Spielereinsatzliste A4'!D$10,"     ",'Spielereinsatzliste A4'!D$15,"; ",'Spielereinsatzliste A4'!D$16,"; ",'Spielereinsatzliste A4'!D$17,"; ",'Spielereinsatzliste A4'!D$18,"; ",'Spielereinsatzliste A4'!D$19,"; ",'Spielereinsatzliste A4'!D$20,"; ",'Spielereinsatzliste A4'!D$21,"; ",'Spielereinsatzliste A4'!D$22,"; ",'Spielereinsatzliste A4'!D$23,"; ",'Spielereinsatzliste A4'!D$24," ",'Spielereinsatzliste A4'!A$25,": ",'Spielereinsatzliste A4'!D$25,"; ",'Spielereinsatzliste A4'!A$26,": ",'Spielereinsatzliste A4'!D$26,)</f>
        <v>TSV Wiemersdorf     ; ; ; ; ; ; ; ; ;  Trainer: ; Betreuer: </v>
      </c>
    </row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</sheetData>
  <sheetProtection sheet="1" objects="1" scenarios="1" selectLockedCells="1"/>
  <mergeCells count="4">
    <mergeCell ref="E1:M1"/>
    <mergeCell ref="E2:M2"/>
    <mergeCell ref="E4:H4"/>
    <mergeCell ref="A8:O8"/>
  </mergeCells>
  <printOptions horizontalCentered="1"/>
  <pageMargins left="0.1968503937007874" right="0" top="0.3937007874015748" bottom="0" header="0.5118110236220472" footer="0.5118110236220472"/>
  <pageSetup fitToHeight="1" fitToWidth="1" horizontalDpi="1200" verticalDpi="1200" orientation="landscape" paperSize="9" scale="76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Tabelle5">
    <pageSetUpPr fitToPage="1"/>
  </sheetPr>
  <dimension ref="A1:H20"/>
  <sheetViews>
    <sheetView zoomScalePageLayoutView="0" workbookViewId="0" topLeftCell="A1">
      <selection activeCell="A1" sqref="A1"/>
    </sheetView>
  </sheetViews>
  <sheetFormatPr defaultColWidth="11.421875" defaultRowHeight="12.75"/>
  <cols>
    <col min="4" max="4" width="22.7109375" style="0" bestFit="1" customWidth="1"/>
    <col min="5" max="5" width="2.140625" style="0" customWidth="1"/>
    <col min="6" max="6" width="15.57421875" style="0" bestFit="1" customWidth="1"/>
  </cols>
  <sheetData>
    <row r="1" spans="2:7" ht="30" customHeight="1">
      <c r="B1" s="620" t="s">
        <v>85</v>
      </c>
      <c r="C1" s="620"/>
      <c r="D1" s="620"/>
      <c r="E1" s="620"/>
      <c r="F1" s="620"/>
      <c r="G1" s="620"/>
    </row>
    <row r="2" ht="15" customHeight="1"/>
    <row r="3" ht="15" customHeight="1"/>
    <row r="4" ht="15" customHeight="1"/>
    <row r="5" spans="1:8" ht="20.25">
      <c r="A5" s="820" t="str">
        <f>IF(Mannschaften!D2="","",Mannschaften!D2)</f>
        <v>Ostdeutsche Meisterschaft Halle 13/14</v>
      </c>
      <c r="B5" s="820"/>
      <c r="C5" s="820"/>
      <c r="D5" s="820"/>
      <c r="E5" s="820"/>
      <c r="F5" s="820"/>
      <c r="G5" s="820"/>
      <c r="H5" s="820"/>
    </row>
    <row r="6" ht="18.75" customHeight="1"/>
    <row r="7" spans="1:6" ht="30" customHeight="1">
      <c r="A7" s="961" t="str">
        <f>IF(Mannschaften!F4="","",Mannschaften!F4)</f>
        <v>Kellinghusen</v>
      </c>
      <c r="B7" s="961"/>
      <c r="C7" s="17"/>
      <c r="D7" s="221">
        <f>Mannschaften!K4</f>
        <v>41699</v>
      </c>
      <c r="E7" s="6" t="s">
        <v>76</v>
      </c>
      <c r="F7" s="31">
        <f>Mannschaften!M4</f>
        <v>0</v>
      </c>
    </row>
    <row r="8" spans="1:4" ht="30" customHeight="1">
      <c r="A8" s="623" t="str">
        <f>Mannschaften!A5</f>
        <v>Ausrichter:     </v>
      </c>
      <c r="B8" s="623"/>
      <c r="C8" s="623"/>
      <c r="D8" s="26" t="str">
        <f>IF(Mannschaften!I5="","",Mannschaften!I5)</f>
        <v>VfL Kellinghusen</v>
      </c>
    </row>
    <row r="9" ht="30" customHeight="1"/>
    <row r="10" spans="1:8" ht="30" customHeight="1">
      <c r="A10" s="959" t="s">
        <v>46</v>
      </c>
      <c r="B10" s="959"/>
      <c r="C10" s="959"/>
      <c r="D10" s="959"/>
      <c r="E10" s="64"/>
      <c r="F10" s="960" t="str">
        <f>Mannschaften!H3</f>
        <v>W U18</v>
      </c>
      <c r="G10" s="960"/>
      <c r="H10" s="960"/>
    </row>
    <row r="11" ht="30" customHeight="1"/>
    <row r="12" spans="2:4" ht="30" customHeight="1">
      <c r="B12" s="223" t="s">
        <v>196</v>
      </c>
      <c r="D12" s="8">
        <f>'Gruppe A'!J31</f>
      </c>
    </row>
    <row r="13" spans="1:4" ht="30" customHeight="1">
      <c r="A13" s="222"/>
      <c r="B13" s="224" t="s">
        <v>180</v>
      </c>
      <c r="C13" s="222"/>
      <c r="D13" s="514">
        <f>'Gruppe A'!J32</f>
      </c>
    </row>
    <row r="14" spans="1:4" ht="30" customHeight="1">
      <c r="A14" s="222"/>
      <c r="B14" s="225" t="s">
        <v>181</v>
      </c>
      <c r="C14" s="222"/>
      <c r="D14" s="514">
        <f>'Gruppe A'!J33</f>
      </c>
    </row>
    <row r="15" spans="2:4" ht="30" customHeight="1">
      <c r="B15" s="7" t="s">
        <v>182</v>
      </c>
      <c r="D15" s="7">
        <f>'Gruppe A'!J34</f>
      </c>
    </row>
    <row r="16" spans="2:4" ht="30" customHeight="1">
      <c r="B16" s="7"/>
      <c r="D16" s="7"/>
    </row>
    <row r="17" spans="2:4" ht="30" customHeight="1">
      <c r="B17" s="7"/>
      <c r="D17" s="7"/>
    </row>
    <row r="18" spans="2:4" ht="30" customHeight="1">
      <c r="B18" s="6"/>
      <c r="D18" s="7"/>
    </row>
    <row r="19" spans="2:4" ht="30" customHeight="1">
      <c r="B19" s="6"/>
      <c r="D19" s="7"/>
    </row>
    <row r="20" spans="2:4" ht="30" customHeight="1">
      <c r="B20" s="6"/>
      <c r="D20" s="6"/>
    </row>
    <row r="21" ht="19.5" customHeight="1"/>
  </sheetData>
  <sheetProtection sheet="1" objects="1" scenarios="1" selectLockedCells="1"/>
  <mergeCells count="6">
    <mergeCell ref="A10:D10"/>
    <mergeCell ref="F10:H10"/>
    <mergeCell ref="B1:G1"/>
    <mergeCell ref="A5:H5"/>
    <mergeCell ref="A8:C8"/>
    <mergeCell ref="A7:B7"/>
  </mergeCells>
  <printOptions horizontalCentered="1"/>
  <pageMargins left="0.3937007874015748" right="0.3937007874015748" top="0.984251968503937" bottom="0.984251968503937" header="0.5118110236220472" footer="0.5118110236220472"/>
  <pageSetup fitToHeight="1" fitToWidth="1" horizontalDpi="600" verticalDpi="600" orientation="portrait" paperSize="9" scale="9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Tabelle19">
    <pageSetUpPr fitToPage="1"/>
  </sheetPr>
  <dimension ref="A1:H9"/>
  <sheetViews>
    <sheetView zoomScalePageLayoutView="0" workbookViewId="0" topLeftCell="A7">
      <selection activeCell="A7" sqref="A7:C7"/>
    </sheetView>
  </sheetViews>
  <sheetFormatPr defaultColWidth="11.421875" defaultRowHeight="12.75"/>
  <cols>
    <col min="4" max="4" width="22.7109375" style="0" bestFit="1" customWidth="1"/>
    <col min="5" max="5" width="2.140625" style="0" customWidth="1"/>
    <col min="6" max="6" width="15.57421875" style="0" bestFit="1" customWidth="1"/>
  </cols>
  <sheetData>
    <row r="1" spans="2:7" ht="30" customHeight="1">
      <c r="B1" s="620" t="s">
        <v>85</v>
      </c>
      <c r="C1" s="620"/>
      <c r="D1" s="620"/>
      <c r="E1" s="620"/>
      <c r="F1" s="620"/>
      <c r="G1" s="620"/>
    </row>
    <row r="2" ht="15" customHeight="1"/>
    <row r="3" ht="15" customHeight="1"/>
    <row r="4" spans="1:8" ht="20.25">
      <c r="A4" s="820" t="str">
        <f>IF(Mannschaften!D2="","",Mannschaften!D2)</f>
        <v>Ostdeutsche Meisterschaft Halle 13/14</v>
      </c>
      <c r="B4" s="820"/>
      <c r="C4" s="820"/>
      <c r="D4" s="820"/>
      <c r="E4" s="820"/>
      <c r="F4" s="820"/>
      <c r="G4" s="820"/>
      <c r="H4" s="820"/>
    </row>
    <row r="5" spans="4:6" ht="20.25" customHeight="1">
      <c r="D5" s="1" t="str">
        <f>Mannschaften!H3</f>
        <v>W U18</v>
      </c>
      <c r="E5" s="220"/>
      <c r="F5" s="220"/>
    </row>
    <row r="6" spans="1:6" ht="20.25">
      <c r="A6" s="961" t="str">
        <f>IF(Mannschaften!F4="","",Mannschaften!F4)</f>
        <v>Kellinghusen</v>
      </c>
      <c r="B6" s="961"/>
      <c r="C6" s="17"/>
      <c r="D6" s="221">
        <f>Mannschaften!K4</f>
        <v>41699</v>
      </c>
      <c r="E6" s="6" t="s">
        <v>76</v>
      </c>
      <c r="F6" s="31">
        <f>Mannschaften!M4</f>
        <v>0</v>
      </c>
    </row>
    <row r="7" spans="1:4" ht="20.25">
      <c r="A7" s="820" t="str">
        <f>Mannschaften!A5</f>
        <v>Ausrichter:     </v>
      </c>
      <c r="B7" s="820"/>
      <c r="C7" s="820"/>
      <c r="D7" s="6" t="str">
        <f>IF(Mannschaften!I5="","",Mannschaften!I5)</f>
        <v>VfL Kellinghusen</v>
      </c>
    </row>
    <row r="8" spans="1:4" ht="6" customHeight="1">
      <c r="A8" s="217"/>
      <c r="B8" s="217"/>
      <c r="C8" s="217"/>
      <c r="D8" s="26"/>
    </row>
    <row r="9" spans="1:8" ht="30" customHeight="1">
      <c r="A9" s="820" t="s">
        <v>197</v>
      </c>
      <c r="B9" s="820"/>
      <c r="C9" s="820"/>
      <c r="D9" s="820"/>
      <c r="E9" s="820"/>
      <c r="F9" s="820"/>
      <c r="G9" s="820"/>
      <c r="H9" s="820"/>
    </row>
    <row r="10" ht="30" customHeight="1"/>
    <row r="11" ht="30" customHeight="1"/>
    <row r="12" ht="30" customHeight="1"/>
    <row r="13" ht="30" customHeight="1"/>
    <row r="14" ht="30" customHeight="1"/>
    <row r="15" ht="30" customHeight="1"/>
    <row r="16" ht="30" customHeight="1"/>
    <row r="17" ht="30" customHeight="1"/>
    <row r="18" ht="30" customHeight="1"/>
    <row r="19" ht="30" customHeight="1"/>
    <row r="20" ht="30" customHeight="1"/>
    <row r="21" ht="30" customHeight="1"/>
    <row r="22" ht="19.5" customHeight="1"/>
  </sheetData>
  <sheetProtection selectLockedCells="1"/>
  <mergeCells count="5">
    <mergeCell ref="A9:H9"/>
    <mergeCell ref="B1:G1"/>
    <mergeCell ref="A4:H4"/>
    <mergeCell ref="A6:B6"/>
    <mergeCell ref="A7:C7"/>
  </mergeCells>
  <printOptions horizontalCentered="1"/>
  <pageMargins left="0.3937007874015748" right="0.3937007874015748" top="0.1968503937007874" bottom="0" header="0.5118110236220472" footer="0.5118110236220472"/>
  <pageSetup fitToHeight="1" fitToWidth="1" horizontalDpi="600" verticalDpi="600" orientation="portrait" paperSize="9" scale="9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5"/>
  <sheetViews>
    <sheetView zoomScalePageLayoutView="0" workbookViewId="0" topLeftCell="A1">
      <selection activeCell="S15" sqref="S15"/>
    </sheetView>
  </sheetViews>
  <sheetFormatPr defaultColWidth="11.421875" defaultRowHeight="12.75"/>
  <cols>
    <col min="1" max="1" width="3.421875" style="167" customWidth="1"/>
    <col min="2" max="2" width="16.8515625" style="167" customWidth="1"/>
    <col min="3" max="3" width="7.140625" style="167" customWidth="1"/>
    <col min="4" max="4" width="18.00390625" style="167" customWidth="1"/>
    <col min="5" max="5" width="8.28125" style="167" customWidth="1"/>
    <col min="6" max="7" width="8.7109375" style="167" customWidth="1"/>
    <col min="8" max="9" width="7.140625" style="167" customWidth="1"/>
    <col min="10" max="11" width="8.00390625" style="167" customWidth="1"/>
    <col min="12" max="12" width="7.140625" style="167" customWidth="1"/>
    <col min="13" max="13" width="8.57421875" style="167" customWidth="1"/>
    <col min="14" max="14" width="9.7109375" style="167" customWidth="1"/>
    <col min="15" max="16" width="7.140625" style="167" customWidth="1"/>
    <col min="17" max="17" width="5.421875" style="167" customWidth="1"/>
    <col min="18" max="16384" width="11.421875" style="167" customWidth="1"/>
  </cols>
  <sheetData>
    <row r="1" spans="3:14" s="189" customFormat="1" ht="33.75" customHeight="1">
      <c r="C1" s="963" t="s">
        <v>85</v>
      </c>
      <c r="D1" s="963"/>
      <c r="E1" s="963"/>
      <c r="F1" s="963"/>
      <c r="G1" s="963"/>
      <c r="H1" s="963"/>
      <c r="I1" s="963"/>
      <c r="J1" s="963"/>
      <c r="K1" s="963"/>
      <c r="L1" s="963"/>
      <c r="M1" s="963"/>
      <c r="N1" s="963"/>
    </row>
    <row r="2" spans="3:14" s="189" customFormat="1" ht="21" customHeight="1">
      <c r="C2" s="847" t="str">
        <f>IF(Mannschaften!D2="","",Mannschaften!D2)</f>
        <v>Ostdeutsche Meisterschaft Halle 13/14</v>
      </c>
      <c r="D2" s="847"/>
      <c r="E2" s="847"/>
      <c r="F2" s="847"/>
      <c r="G2" s="847"/>
      <c r="H2" s="847"/>
      <c r="I2" s="847"/>
      <c r="J2" s="847"/>
      <c r="K2" s="847"/>
      <c r="L2" s="847"/>
      <c r="M2" s="847"/>
      <c r="N2" s="847"/>
    </row>
    <row r="3" spans="2:21" s="189" customFormat="1" ht="23.25" customHeight="1">
      <c r="B3" s="190"/>
      <c r="C3" s="848" t="str">
        <f>IF(Mannschaften!F4="","",Mannschaften!F4)</f>
        <v>Kellinghusen</v>
      </c>
      <c r="D3" s="848"/>
      <c r="E3" s="848"/>
      <c r="F3" s="848"/>
      <c r="I3" s="964">
        <f>Mannschaften!K4</f>
        <v>41699</v>
      </c>
      <c r="J3" s="964"/>
      <c r="K3" s="191" t="s">
        <v>76</v>
      </c>
      <c r="L3" s="964">
        <f>Mannschaften!M4</f>
        <v>0</v>
      </c>
      <c r="M3" s="964"/>
      <c r="R3" s="190"/>
      <c r="S3" s="190"/>
      <c r="T3" s="190"/>
      <c r="U3" s="190"/>
    </row>
    <row r="4" spans="6:9" s="189" customFormat="1" ht="23.25" customHeight="1">
      <c r="F4" s="175" t="str">
        <f>Mannschaften!A5</f>
        <v>Ausrichter:     </v>
      </c>
      <c r="H4" s="175"/>
      <c r="I4" s="175" t="str">
        <f>IF(Mannschaften!I5="","",Mannschaften!I5)</f>
        <v>VfL Kellinghusen</v>
      </c>
    </row>
    <row r="5" spans="1:17" s="189" customFormat="1" ht="35.25" customHeight="1">
      <c r="A5" s="965" t="s">
        <v>144</v>
      </c>
      <c r="B5" s="965"/>
      <c r="C5" s="965"/>
      <c r="D5" s="965"/>
      <c r="E5" s="965"/>
      <c r="F5" s="965"/>
      <c r="G5" s="965"/>
      <c r="H5" s="965"/>
      <c r="I5" s="965"/>
      <c r="J5" s="965"/>
      <c r="K5" s="965"/>
      <c r="L5" s="965"/>
      <c r="M5" s="965"/>
      <c r="N5" s="966" t="s">
        <v>250</v>
      </c>
      <c r="O5" s="967"/>
      <c r="P5" s="967"/>
      <c r="Q5" s="967"/>
    </row>
    <row r="6" spans="1:17" s="189" customFormat="1" ht="24.75" customHeight="1" thickBot="1">
      <c r="A6" s="982" t="s">
        <v>145</v>
      </c>
      <c r="B6" s="982"/>
      <c r="C6" s="982"/>
      <c r="D6" s="982"/>
      <c r="E6" s="982"/>
      <c r="F6" s="982"/>
      <c r="G6" s="982"/>
      <c r="H6" s="982"/>
      <c r="I6" s="982"/>
      <c r="J6" s="982"/>
      <c r="K6" s="982"/>
      <c r="L6" s="982"/>
      <c r="M6" s="982"/>
      <c r="N6" s="983" t="s">
        <v>171</v>
      </c>
      <c r="O6" s="983"/>
      <c r="P6" s="983"/>
      <c r="Q6" s="983"/>
    </row>
    <row r="7" spans="1:17" s="189" customFormat="1" ht="14.25" customHeight="1">
      <c r="A7" s="194" t="s">
        <v>146</v>
      </c>
      <c r="B7" s="204" t="s">
        <v>74</v>
      </c>
      <c r="C7" s="972" t="s">
        <v>150</v>
      </c>
      <c r="D7" s="204" t="s">
        <v>174</v>
      </c>
      <c r="E7" s="972" t="s">
        <v>151</v>
      </c>
      <c r="F7" s="205" t="s">
        <v>152</v>
      </c>
      <c r="G7" s="206" t="s">
        <v>153</v>
      </c>
      <c r="H7" s="194" t="s">
        <v>154</v>
      </c>
      <c r="I7" s="194" t="s">
        <v>157</v>
      </c>
      <c r="J7" s="204" t="s">
        <v>173</v>
      </c>
      <c r="K7" s="194" t="s">
        <v>160</v>
      </c>
      <c r="L7" s="194" t="s">
        <v>166</v>
      </c>
      <c r="M7" s="194" t="s">
        <v>162</v>
      </c>
      <c r="N7" s="194" t="s">
        <v>163</v>
      </c>
      <c r="O7" s="974" t="s">
        <v>168</v>
      </c>
      <c r="P7" s="975"/>
      <c r="Q7" s="976"/>
    </row>
    <row r="8" spans="1:17" s="189" customFormat="1" ht="14.25" customHeight="1" thickBot="1">
      <c r="A8" s="207" t="s">
        <v>16</v>
      </c>
      <c r="B8" s="208" t="s">
        <v>149</v>
      </c>
      <c r="C8" s="973"/>
      <c r="D8" s="208" t="s">
        <v>175</v>
      </c>
      <c r="E8" s="973"/>
      <c r="F8" s="980" t="s">
        <v>155</v>
      </c>
      <c r="G8" s="981"/>
      <c r="H8" s="209" t="s">
        <v>156</v>
      </c>
      <c r="I8" s="207" t="s">
        <v>158</v>
      </c>
      <c r="J8" s="208" t="s">
        <v>159</v>
      </c>
      <c r="K8" s="207" t="s">
        <v>161</v>
      </c>
      <c r="L8" s="209" t="s">
        <v>167</v>
      </c>
      <c r="M8" s="207" t="s">
        <v>251</v>
      </c>
      <c r="N8" s="207" t="s">
        <v>164</v>
      </c>
      <c r="O8" s="977"/>
      <c r="P8" s="978"/>
      <c r="Q8" s="979"/>
    </row>
    <row r="9" spans="1:17" ht="14.25" customHeight="1">
      <c r="A9" s="972">
        <v>1</v>
      </c>
      <c r="B9" s="197"/>
      <c r="C9" s="970"/>
      <c r="D9" s="198"/>
      <c r="E9" s="968"/>
      <c r="F9" s="414"/>
      <c r="G9" s="415"/>
      <c r="H9" s="970"/>
      <c r="I9" s="970"/>
      <c r="J9" s="195"/>
      <c r="K9" s="986">
        <f>IF(I9="","",I9*IF(E9="S",0.23,0.2)+IF(J9="",0,J9*J10*0.02))</f>
      </c>
      <c r="L9" s="984"/>
      <c r="M9" s="986">
        <f>IF(E9="","",IF(E9="D",24*(G10-F10+1),25*(G10-F10+1)))</f>
      </c>
      <c r="N9" s="986">
        <f>IF(M9="","",L9+M9+IF(K9="",0,K9))</f>
      </c>
      <c r="O9" s="988"/>
      <c r="P9" s="989"/>
      <c r="Q9" s="990"/>
    </row>
    <row r="10" spans="1:17" ht="14.25" customHeight="1" thickBot="1">
      <c r="A10" s="973"/>
      <c r="B10" s="199"/>
      <c r="C10" s="971"/>
      <c r="D10" s="200"/>
      <c r="E10" s="969"/>
      <c r="F10" s="416"/>
      <c r="G10" s="417"/>
      <c r="H10" s="971"/>
      <c r="I10" s="971"/>
      <c r="J10" s="196"/>
      <c r="K10" s="987"/>
      <c r="L10" s="985"/>
      <c r="M10" s="987"/>
      <c r="N10" s="987"/>
      <c r="O10" s="991"/>
      <c r="P10" s="992"/>
      <c r="Q10" s="993"/>
    </row>
    <row r="11" spans="1:17" ht="14.25" customHeight="1">
      <c r="A11" s="972">
        <v>2</v>
      </c>
      <c r="B11" s="197"/>
      <c r="C11" s="970"/>
      <c r="D11" s="198"/>
      <c r="E11" s="968"/>
      <c r="F11" s="414"/>
      <c r="G11" s="415"/>
      <c r="H11" s="970"/>
      <c r="I11" s="970"/>
      <c r="J11" s="195"/>
      <c r="K11" s="986">
        <f>IF(I11="","",I11*IF(E11="S",0.23,0.2)+IF(J11="",0,J11*J12*0.02))</f>
      </c>
      <c r="L11" s="984"/>
      <c r="M11" s="986">
        <f>IF(E11="","",IF(E11="D",24*(G12-F12+1),25*(G12-F12+1)))</f>
      </c>
      <c r="N11" s="986">
        <f>IF(M11="","",L11+M11+IF(K11="",0,K11))</f>
      </c>
      <c r="O11" s="988"/>
      <c r="P11" s="989"/>
      <c r="Q11" s="990"/>
    </row>
    <row r="12" spans="1:17" ht="14.25" customHeight="1" thickBot="1">
      <c r="A12" s="973"/>
      <c r="B12" s="199"/>
      <c r="C12" s="971"/>
      <c r="D12" s="200"/>
      <c r="E12" s="969"/>
      <c r="F12" s="416"/>
      <c r="G12" s="417"/>
      <c r="H12" s="971"/>
      <c r="I12" s="971"/>
      <c r="J12" s="196"/>
      <c r="K12" s="987"/>
      <c r="L12" s="985"/>
      <c r="M12" s="987"/>
      <c r="N12" s="987"/>
      <c r="O12" s="991"/>
      <c r="P12" s="992"/>
      <c r="Q12" s="993"/>
    </row>
    <row r="13" spans="1:17" ht="14.25" customHeight="1">
      <c r="A13" s="972">
        <v>3</v>
      </c>
      <c r="B13" s="197"/>
      <c r="C13" s="970"/>
      <c r="D13" s="198"/>
      <c r="E13" s="968"/>
      <c r="F13" s="414"/>
      <c r="G13" s="415"/>
      <c r="H13" s="970"/>
      <c r="I13" s="970"/>
      <c r="J13" s="195"/>
      <c r="K13" s="986">
        <f>IF(I13="","",I13*IF(E13="S",0.23,0.2)+IF(J13="",0,J13*J14*0.02))</f>
      </c>
      <c r="L13" s="984"/>
      <c r="M13" s="986">
        <f>IF(E13="","",IF(E13="D",24*(G14-F14+1),25*(G14-F14+1)))</f>
      </c>
      <c r="N13" s="986">
        <f>IF(M13="","",L13+M13+IF(K13="",0,K13))</f>
      </c>
      <c r="O13" s="988"/>
      <c r="P13" s="989"/>
      <c r="Q13" s="990"/>
    </row>
    <row r="14" spans="1:17" ht="14.25" customHeight="1" thickBot="1">
      <c r="A14" s="973"/>
      <c r="B14" s="199"/>
      <c r="C14" s="971"/>
      <c r="D14" s="200"/>
      <c r="E14" s="969"/>
      <c r="F14" s="416"/>
      <c r="G14" s="417"/>
      <c r="H14" s="971"/>
      <c r="I14" s="971"/>
      <c r="J14" s="196"/>
      <c r="K14" s="987"/>
      <c r="L14" s="985"/>
      <c r="M14" s="987"/>
      <c r="N14" s="987"/>
      <c r="O14" s="991"/>
      <c r="P14" s="992"/>
      <c r="Q14" s="993"/>
    </row>
    <row r="15" spans="1:17" ht="14.25" customHeight="1">
      <c r="A15" s="972">
        <v>4</v>
      </c>
      <c r="B15" s="197"/>
      <c r="C15" s="970"/>
      <c r="D15" s="198"/>
      <c r="E15" s="968"/>
      <c r="F15" s="414"/>
      <c r="G15" s="415"/>
      <c r="H15" s="970"/>
      <c r="I15" s="970"/>
      <c r="J15" s="195"/>
      <c r="K15" s="986">
        <f>IF(I15="","",I15*IF(E15="S",0.23,0.2)+IF(J15="",0,J15*J16*0.02))</f>
      </c>
      <c r="L15" s="984"/>
      <c r="M15" s="986">
        <f>IF(E15="","",IF(E15="D",24*(G16-F16+1),25*(G16-F16+1)))</f>
      </c>
      <c r="N15" s="986">
        <f>IF(M15="","",L15+M15+IF(K15="",0,K15))</f>
      </c>
      <c r="O15" s="988"/>
      <c r="P15" s="989"/>
      <c r="Q15" s="990"/>
    </row>
    <row r="16" spans="1:17" ht="14.25" customHeight="1" thickBot="1">
      <c r="A16" s="973"/>
      <c r="B16" s="201"/>
      <c r="C16" s="971"/>
      <c r="D16" s="200"/>
      <c r="E16" s="969"/>
      <c r="F16" s="416"/>
      <c r="G16" s="417"/>
      <c r="H16" s="971"/>
      <c r="I16" s="971"/>
      <c r="J16" s="196"/>
      <c r="K16" s="987"/>
      <c r="L16" s="985"/>
      <c r="M16" s="987"/>
      <c r="N16" s="987"/>
      <c r="O16" s="991"/>
      <c r="P16" s="992"/>
      <c r="Q16" s="993"/>
    </row>
    <row r="17" spans="1:17" ht="14.25" customHeight="1">
      <c r="A17" s="972">
        <v>5</v>
      </c>
      <c r="B17" s="197"/>
      <c r="C17" s="994"/>
      <c r="D17" s="198"/>
      <c r="E17" s="968"/>
      <c r="F17" s="414"/>
      <c r="G17" s="415"/>
      <c r="H17" s="970"/>
      <c r="I17" s="970"/>
      <c r="J17" s="195"/>
      <c r="K17" s="986">
        <f>IF(I17="","",I17*IF(E17="S",0.23,0.2)+IF(J17="",0,J17*J18*0.02))</f>
      </c>
      <c r="L17" s="984"/>
      <c r="M17" s="986">
        <f>IF(E17="","",IF(E17="D",24*(G18-F18+1),25*(G18-F18+1)))</f>
      </c>
      <c r="N17" s="986">
        <f>IF(M17="","",L17+M17+IF(K17="",0,K17))</f>
      </c>
      <c r="O17" s="988"/>
      <c r="P17" s="989"/>
      <c r="Q17" s="990"/>
    </row>
    <row r="18" spans="1:17" ht="14.25" customHeight="1" thickBot="1">
      <c r="A18" s="973"/>
      <c r="B18" s="199"/>
      <c r="C18" s="995"/>
      <c r="D18" s="200"/>
      <c r="E18" s="969"/>
      <c r="F18" s="416"/>
      <c r="G18" s="417"/>
      <c r="H18" s="971"/>
      <c r="I18" s="971"/>
      <c r="J18" s="196"/>
      <c r="K18" s="987"/>
      <c r="L18" s="985"/>
      <c r="M18" s="987"/>
      <c r="N18" s="987"/>
      <c r="O18" s="991"/>
      <c r="P18" s="992"/>
      <c r="Q18" s="993"/>
    </row>
    <row r="19" spans="1:17" s="87" customFormat="1" ht="14.25" customHeight="1">
      <c r="A19" s="972">
        <v>6</v>
      </c>
      <c r="B19" s="197"/>
      <c r="C19" s="970"/>
      <c r="D19" s="198"/>
      <c r="E19" s="968"/>
      <c r="F19" s="414"/>
      <c r="G19" s="415"/>
      <c r="H19" s="970"/>
      <c r="I19" s="970"/>
      <c r="J19" s="195"/>
      <c r="K19" s="986">
        <f>IF(I19="","",I19*IF(E19="S",0.23,0.2)+IF(J19="",0,J19*J20*0.02))</f>
      </c>
      <c r="L19" s="984"/>
      <c r="M19" s="986">
        <f>IF(E19="","",IF(E19="D",24*(G20-F20+1),25*(G20-F20+1)))</f>
      </c>
      <c r="N19" s="986">
        <f>IF(M19="","",L19+M19+IF(K19="",0,K19))</f>
      </c>
      <c r="O19" s="988"/>
      <c r="P19" s="989"/>
      <c r="Q19" s="990"/>
    </row>
    <row r="20" spans="1:17" ht="14.25" customHeight="1" thickBot="1">
      <c r="A20" s="973"/>
      <c r="B20" s="199"/>
      <c r="C20" s="971"/>
      <c r="D20" s="200"/>
      <c r="E20" s="969"/>
      <c r="F20" s="416"/>
      <c r="G20" s="417"/>
      <c r="H20" s="971"/>
      <c r="I20" s="971"/>
      <c r="J20" s="196"/>
      <c r="K20" s="987"/>
      <c r="L20" s="985"/>
      <c r="M20" s="987"/>
      <c r="N20" s="987"/>
      <c r="O20" s="991"/>
      <c r="P20" s="992"/>
      <c r="Q20" s="993"/>
    </row>
    <row r="21" spans="1:17" ht="14.25" customHeight="1">
      <c r="A21" s="972">
        <v>7</v>
      </c>
      <c r="B21" s="202"/>
      <c r="C21" s="970"/>
      <c r="D21" s="198"/>
      <c r="E21" s="968"/>
      <c r="F21" s="414"/>
      <c r="G21" s="415"/>
      <c r="H21" s="970"/>
      <c r="I21" s="970"/>
      <c r="J21" s="195"/>
      <c r="K21" s="986">
        <f>IF(I21="","",I21*IF(E21="S",0.23,0.2)+IF(J21="",0,J21*J22*0.02))</f>
      </c>
      <c r="L21" s="984"/>
      <c r="M21" s="986">
        <f>IF(E21="","",IF(E21="D",24*(G22-F22+1),25*(G22-F22+1)))</f>
      </c>
      <c r="N21" s="986">
        <f>IF(M21="","",L21+M21+IF(K21="",0,K21))</f>
      </c>
      <c r="O21" s="988"/>
      <c r="P21" s="989"/>
      <c r="Q21" s="990"/>
    </row>
    <row r="22" spans="1:17" ht="14.25" customHeight="1" thickBot="1">
      <c r="A22" s="973"/>
      <c r="B22" s="199"/>
      <c r="C22" s="971"/>
      <c r="D22" s="200"/>
      <c r="E22" s="969"/>
      <c r="F22" s="416"/>
      <c r="G22" s="417"/>
      <c r="H22" s="971"/>
      <c r="I22" s="971"/>
      <c r="J22" s="196"/>
      <c r="K22" s="987"/>
      <c r="L22" s="985"/>
      <c r="M22" s="987"/>
      <c r="N22" s="987"/>
      <c r="O22" s="991"/>
      <c r="P22" s="992"/>
      <c r="Q22" s="993"/>
    </row>
    <row r="23" spans="1:17" ht="14.25" customHeight="1">
      <c r="A23" s="972">
        <v>8</v>
      </c>
      <c r="B23" s="197"/>
      <c r="C23" s="970"/>
      <c r="D23" s="198"/>
      <c r="E23" s="968"/>
      <c r="F23" s="414"/>
      <c r="G23" s="415"/>
      <c r="H23" s="970"/>
      <c r="I23" s="970"/>
      <c r="J23" s="195"/>
      <c r="K23" s="986">
        <f>IF(I23="","",I23*IF(E23="S",0.23,0.2)+IF(J23="",0,J23*J24*0.02))</f>
      </c>
      <c r="L23" s="984"/>
      <c r="M23" s="986">
        <f>IF(E23="","",IF(E23="D",24*(G24-F24+1),25*(G24-F24+1)))</f>
      </c>
      <c r="N23" s="986">
        <f>IF(M23="","",L23+M23+IF(K23="",0,K23))</f>
      </c>
      <c r="O23" s="988"/>
      <c r="P23" s="989"/>
      <c r="Q23" s="990"/>
    </row>
    <row r="24" spans="1:17" ht="14.25" customHeight="1" thickBot="1">
      <c r="A24" s="973"/>
      <c r="B24" s="199"/>
      <c r="C24" s="971"/>
      <c r="D24" s="200"/>
      <c r="E24" s="969"/>
      <c r="F24" s="416"/>
      <c r="G24" s="417"/>
      <c r="H24" s="971"/>
      <c r="I24" s="971"/>
      <c r="J24" s="196"/>
      <c r="K24" s="987"/>
      <c r="L24" s="985"/>
      <c r="M24" s="987"/>
      <c r="N24" s="987"/>
      <c r="O24" s="991"/>
      <c r="P24" s="992"/>
      <c r="Q24" s="993"/>
    </row>
    <row r="25" spans="1:17" ht="14.25" customHeight="1">
      <c r="A25" s="972">
        <v>9</v>
      </c>
      <c r="B25" s="197"/>
      <c r="C25" s="970"/>
      <c r="D25" s="198"/>
      <c r="E25" s="968"/>
      <c r="F25" s="414"/>
      <c r="G25" s="415"/>
      <c r="H25" s="970"/>
      <c r="I25" s="970"/>
      <c r="J25" s="195"/>
      <c r="K25" s="986">
        <f>IF(I25="","",I25*IF(E25="S",0.23,0.2)+IF(J25="",0,J25*J26*0.02))</f>
      </c>
      <c r="L25" s="984"/>
      <c r="M25" s="986">
        <f>IF(E25="","",IF(E25="D",24*(G26-F26+1),25*(G26-F26+1)))</f>
      </c>
      <c r="N25" s="986">
        <f>IF(M25="","",L25+M25+IF(K25="",0,K25))</f>
      </c>
      <c r="O25" s="988"/>
      <c r="P25" s="989"/>
      <c r="Q25" s="990"/>
    </row>
    <row r="26" spans="1:17" ht="14.25" customHeight="1" thickBot="1">
      <c r="A26" s="973"/>
      <c r="B26" s="199"/>
      <c r="C26" s="971"/>
      <c r="D26" s="200"/>
      <c r="E26" s="969"/>
      <c r="F26" s="416"/>
      <c r="G26" s="417"/>
      <c r="H26" s="971"/>
      <c r="I26" s="971"/>
      <c r="J26" s="196"/>
      <c r="K26" s="987"/>
      <c r="L26" s="985"/>
      <c r="M26" s="987"/>
      <c r="N26" s="987"/>
      <c r="O26" s="991"/>
      <c r="P26" s="992"/>
      <c r="Q26" s="993"/>
    </row>
    <row r="27" spans="1:17" ht="14.25" customHeight="1">
      <c r="A27" s="972">
        <v>10</v>
      </c>
      <c r="B27" s="197"/>
      <c r="C27" s="970"/>
      <c r="D27" s="198"/>
      <c r="E27" s="968"/>
      <c r="F27" s="414"/>
      <c r="G27" s="415"/>
      <c r="H27" s="970"/>
      <c r="I27" s="970"/>
      <c r="J27" s="195"/>
      <c r="K27" s="986">
        <f>IF(I27="","",I27*IF(E27="S",0.23,0.2)+IF(J27="",0,J27*J28*0.02))</f>
      </c>
      <c r="L27" s="984"/>
      <c r="M27" s="986">
        <f>IF(E27="","",IF(E27="D",24*(G28-F28+1),25*(G28-F28+1)))</f>
      </c>
      <c r="N27" s="986">
        <f>IF(M27="","",L27+M27+IF(K27="",0,K27))</f>
      </c>
      <c r="O27" s="988"/>
      <c r="P27" s="989"/>
      <c r="Q27" s="990"/>
    </row>
    <row r="28" spans="1:17" ht="14.25" customHeight="1" thickBot="1">
      <c r="A28" s="973"/>
      <c r="B28" s="199"/>
      <c r="C28" s="971"/>
      <c r="D28" s="200"/>
      <c r="E28" s="969"/>
      <c r="F28" s="416"/>
      <c r="G28" s="417"/>
      <c r="H28" s="971"/>
      <c r="I28" s="971"/>
      <c r="J28" s="196"/>
      <c r="K28" s="987"/>
      <c r="L28" s="985"/>
      <c r="M28" s="987"/>
      <c r="N28" s="987"/>
      <c r="O28" s="991"/>
      <c r="P28" s="992"/>
      <c r="Q28" s="993"/>
    </row>
    <row r="29" ht="12.75">
      <c r="A29" s="189"/>
    </row>
    <row r="30" spans="1:6" ht="12.75">
      <c r="A30" s="189" t="s">
        <v>147</v>
      </c>
      <c r="C30" s="189" t="s">
        <v>165</v>
      </c>
      <c r="F30" s="189" t="s">
        <v>148</v>
      </c>
    </row>
    <row r="31" spans="1:14" ht="12.75">
      <c r="A31" s="189"/>
      <c r="C31" s="167" t="s">
        <v>253</v>
      </c>
      <c r="K31" s="210" t="s">
        <v>169</v>
      </c>
      <c r="L31" s="203"/>
      <c r="M31" s="203"/>
      <c r="N31" s="211">
        <f>IF(SUM(N9:N28)=0,"",SUM(N9:N28))</f>
      </c>
    </row>
    <row r="32" ht="12.75">
      <c r="A32" s="189" t="s">
        <v>170</v>
      </c>
    </row>
    <row r="33" ht="12.75">
      <c r="A33" s="189"/>
    </row>
    <row r="34" spans="2:6" ht="12.75">
      <c r="B34" s="482" t="s">
        <v>126</v>
      </c>
      <c r="C34" s="962"/>
      <c r="D34" s="962"/>
      <c r="F34" s="189" t="s">
        <v>172</v>
      </c>
    </row>
    <row r="35" ht="12.75">
      <c r="A35" s="189"/>
    </row>
  </sheetData>
  <sheetProtection sheet="1" objects="1" scenarios="1" selectLockedCells="1"/>
  <mergeCells count="114">
    <mergeCell ref="N27:N28"/>
    <mergeCell ref="O27:Q28"/>
    <mergeCell ref="N25:N26"/>
    <mergeCell ref="O25:Q26"/>
    <mergeCell ref="A27:A28"/>
    <mergeCell ref="C27:C28"/>
    <mergeCell ref="E27:E28"/>
    <mergeCell ref="H27:H28"/>
    <mergeCell ref="I27:I28"/>
    <mergeCell ref="K27:K28"/>
    <mergeCell ref="L27:L28"/>
    <mergeCell ref="M27:M28"/>
    <mergeCell ref="N23:N24"/>
    <mergeCell ref="O23:Q24"/>
    <mergeCell ref="A25:A26"/>
    <mergeCell ref="C25:C26"/>
    <mergeCell ref="E25:E26"/>
    <mergeCell ref="H25:H26"/>
    <mergeCell ref="I25:I26"/>
    <mergeCell ref="K25:K26"/>
    <mergeCell ref="L25:L26"/>
    <mergeCell ref="M25:M26"/>
    <mergeCell ref="N21:N22"/>
    <mergeCell ref="O21:Q22"/>
    <mergeCell ref="A23:A24"/>
    <mergeCell ref="C23:C24"/>
    <mergeCell ref="E23:E24"/>
    <mergeCell ref="H23:H24"/>
    <mergeCell ref="I23:I24"/>
    <mergeCell ref="K23:K24"/>
    <mergeCell ref="L23:L24"/>
    <mergeCell ref="M23:M24"/>
    <mergeCell ref="N19:N20"/>
    <mergeCell ref="O19:Q20"/>
    <mergeCell ref="A21:A22"/>
    <mergeCell ref="C21:C22"/>
    <mergeCell ref="E21:E22"/>
    <mergeCell ref="H21:H22"/>
    <mergeCell ref="I21:I22"/>
    <mergeCell ref="K21:K22"/>
    <mergeCell ref="L21:L22"/>
    <mergeCell ref="M21:M22"/>
    <mergeCell ref="N17:N18"/>
    <mergeCell ref="O17:Q18"/>
    <mergeCell ref="A19:A20"/>
    <mergeCell ref="C19:C20"/>
    <mergeCell ref="E19:E20"/>
    <mergeCell ref="H19:H20"/>
    <mergeCell ref="I19:I20"/>
    <mergeCell ref="K19:K20"/>
    <mergeCell ref="L19:L20"/>
    <mergeCell ref="M19:M20"/>
    <mergeCell ref="N15:N16"/>
    <mergeCell ref="O15:Q16"/>
    <mergeCell ref="A17:A18"/>
    <mergeCell ref="C17:C18"/>
    <mergeCell ref="E17:E18"/>
    <mergeCell ref="H17:H18"/>
    <mergeCell ref="I17:I18"/>
    <mergeCell ref="K17:K18"/>
    <mergeCell ref="L17:L18"/>
    <mergeCell ref="M17:M18"/>
    <mergeCell ref="N13:N14"/>
    <mergeCell ref="O13:Q14"/>
    <mergeCell ref="A15:A16"/>
    <mergeCell ref="C15:C16"/>
    <mergeCell ref="E15:E16"/>
    <mergeCell ref="H15:H16"/>
    <mergeCell ref="I15:I16"/>
    <mergeCell ref="K15:K16"/>
    <mergeCell ref="L15:L16"/>
    <mergeCell ref="M15:M16"/>
    <mergeCell ref="N11:N12"/>
    <mergeCell ref="O11:Q12"/>
    <mergeCell ref="A13:A14"/>
    <mergeCell ref="C13:C14"/>
    <mergeCell ref="E13:E14"/>
    <mergeCell ref="H13:H14"/>
    <mergeCell ref="I13:I14"/>
    <mergeCell ref="K13:K14"/>
    <mergeCell ref="A9:A10"/>
    <mergeCell ref="C9:C10"/>
    <mergeCell ref="L13:L14"/>
    <mergeCell ref="M13:M14"/>
    <mergeCell ref="N9:N10"/>
    <mergeCell ref="O9:Q10"/>
    <mergeCell ref="A11:A12"/>
    <mergeCell ref="C11:C12"/>
    <mergeCell ref="E11:E12"/>
    <mergeCell ref="H11:H12"/>
    <mergeCell ref="L11:L12"/>
    <mergeCell ref="M11:M12"/>
    <mergeCell ref="I9:I10"/>
    <mergeCell ref="K9:K10"/>
    <mergeCell ref="L9:L10"/>
    <mergeCell ref="M9:M10"/>
    <mergeCell ref="I11:I12"/>
    <mergeCell ref="K11:K12"/>
    <mergeCell ref="C7:C8"/>
    <mergeCell ref="E7:E8"/>
    <mergeCell ref="O7:Q8"/>
    <mergeCell ref="F8:G8"/>
    <mergeCell ref="A6:M6"/>
    <mergeCell ref="N6:Q6"/>
    <mergeCell ref="C34:D34"/>
    <mergeCell ref="C1:N1"/>
    <mergeCell ref="C2:N2"/>
    <mergeCell ref="C3:F3"/>
    <mergeCell ref="I3:J3"/>
    <mergeCell ref="L3:M3"/>
    <mergeCell ref="A5:M5"/>
    <mergeCell ref="N5:Q5"/>
    <mergeCell ref="E9:E10"/>
    <mergeCell ref="H9:H10"/>
  </mergeCells>
  <printOptions/>
  <pageMargins left="0.3937007874015748" right="0.7874015748031497" top="0.5905511811023623" bottom="0.3937007874015748" header="0.5118110236220472" footer="0.5118110236220472"/>
  <pageSetup fitToHeight="1" fitToWidth="1" horizontalDpi="600" verticalDpi="600" orientation="landscape" paperSize="9" scale="9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>
    <pageSetUpPr fitToPage="1"/>
  </sheetPr>
  <dimension ref="A1:AK54"/>
  <sheetViews>
    <sheetView zoomScalePageLayoutView="0" workbookViewId="0" topLeftCell="A1">
      <selection activeCell="F1" sqref="F1:AD1"/>
    </sheetView>
  </sheetViews>
  <sheetFormatPr defaultColWidth="11.421875" defaultRowHeight="12.75"/>
  <cols>
    <col min="1" max="37" width="2.7109375" style="0" customWidth="1"/>
  </cols>
  <sheetData>
    <row r="1" spans="6:30" ht="30" customHeight="1">
      <c r="F1" s="620" t="s">
        <v>85</v>
      </c>
      <c r="G1" s="620"/>
      <c r="H1" s="620"/>
      <c r="I1" s="620"/>
      <c r="J1" s="620"/>
      <c r="K1" s="620"/>
      <c r="L1" s="620"/>
      <c r="M1" s="620"/>
      <c r="N1" s="620"/>
      <c r="O1" s="620"/>
      <c r="P1" s="620"/>
      <c r="Q1" s="620"/>
      <c r="R1" s="620"/>
      <c r="S1" s="620"/>
      <c r="T1" s="620"/>
      <c r="U1" s="620"/>
      <c r="V1" s="620"/>
      <c r="W1" s="620"/>
      <c r="X1" s="620"/>
      <c r="Y1" s="620"/>
      <c r="Z1" s="620"/>
      <c r="AA1" s="620"/>
      <c r="AB1" s="620"/>
      <c r="AC1" s="620"/>
      <c r="AD1" s="620"/>
    </row>
    <row r="2" spans="6:30" ht="15" customHeight="1"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</row>
    <row r="3" spans="1:35" ht="26.25">
      <c r="A3" s="622" t="s">
        <v>48</v>
      </c>
      <c r="B3" s="622"/>
      <c r="C3" s="622"/>
      <c r="D3" s="622"/>
      <c r="E3" s="622"/>
      <c r="F3" s="622"/>
      <c r="G3" s="622"/>
      <c r="H3" s="622"/>
      <c r="I3" s="622"/>
      <c r="J3" s="622"/>
      <c r="K3" s="622"/>
      <c r="L3" s="622"/>
      <c r="M3" s="622"/>
      <c r="N3" s="622"/>
      <c r="O3" s="622"/>
      <c r="P3" s="622"/>
      <c r="Q3" s="622"/>
      <c r="R3" s="622"/>
      <c r="S3" s="622"/>
      <c r="T3" s="622"/>
      <c r="U3" s="622"/>
      <c r="V3" s="622"/>
      <c r="W3" s="622"/>
      <c r="X3" s="622"/>
      <c r="Y3" s="622"/>
      <c r="Z3" s="622"/>
      <c r="AA3" s="622"/>
      <c r="AB3" s="622"/>
      <c r="AC3" s="622"/>
      <c r="AD3" s="622"/>
      <c r="AE3" s="622"/>
      <c r="AF3" s="622"/>
      <c r="AG3" s="622"/>
      <c r="AH3" s="622"/>
      <c r="AI3" s="622"/>
    </row>
    <row r="4" spans="1:35" ht="19.5" customHeight="1">
      <c r="A4" s="623" t="s">
        <v>258</v>
      </c>
      <c r="B4" s="623"/>
      <c r="C4" s="623"/>
      <c r="D4" s="623"/>
      <c r="E4" s="623"/>
      <c r="F4" s="623"/>
      <c r="G4" s="623"/>
      <c r="H4" s="623"/>
      <c r="I4" s="623"/>
      <c r="J4" s="623"/>
      <c r="K4" s="623"/>
      <c r="L4" s="623"/>
      <c r="M4" s="623"/>
      <c r="N4" s="623"/>
      <c r="O4" s="623"/>
      <c r="P4" s="623"/>
      <c r="Q4" s="623"/>
      <c r="R4" s="623"/>
      <c r="S4" s="623"/>
      <c r="T4" s="623"/>
      <c r="U4" s="623"/>
      <c r="V4" s="623"/>
      <c r="W4" s="623"/>
      <c r="X4" s="623"/>
      <c r="Y4" s="623"/>
      <c r="Z4" s="623"/>
      <c r="AA4" s="623"/>
      <c r="AB4" s="623"/>
      <c r="AC4" s="623"/>
      <c r="AD4" s="623"/>
      <c r="AE4" s="623"/>
      <c r="AF4" s="623"/>
      <c r="AG4" s="623"/>
      <c r="AH4" s="623"/>
      <c r="AI4" s="623"/>
    </row>
    <row r="5" spans="1:35" ht="18">
      <c r="A5" s="623" t="s">
        <v>210</v>
      </c>
      <c r="B5" s="623"/>
      <c r="C5" s="623"/>
      <c r="D5" s="623"/>
      <c r="E5" s="623"/>
      <c r="F5" s="623"/>
      <c r="G5" s="623"/>
      <c r="H5" s="623"/>
      <c r="I5" s="623"/>
      <c r="J5" s="623"/>
      <c r="K5" s="623"/>
      <c r="L5" s="623"/>
      <c r="M5" s="623"/>
      <c r="N5" s="623"/>
      <c r="O5" s="623"/>
      <c r="P5" s="623"/>
      <c r="Q5" s="623"/>
      <c r="R5" s="623"/>
      <c r="S5" s="623"/>
      <c r="T5" s="623"/>
      <c r="U5" s="623"/>
      <c r="V5" s="623"/>
      <c r="W5" s="623"/>
      <c r="X5" s="623"/>
      <c r="Y5" s="623"/>
      <c r="Z5" s="623"/>
      <c r="AA5" s="623"/>
      <c r="AB5" s="623"/>
      <c r="AC5" s="623"/>
      <c r="AD5" s="623"/>
      <c r="AE5" s="623"/>
      <c r="AF5" s="623"/>
      <c r="AG5" s="623"/>
      <c r="AH5" s="623"/>
      <c r="AI5" s="623"/>
    </row>
    <row r="6" spans="1:35" ht="18">
      <c r="A6" s="623" t="s">
        <v>211</v>
      </c>
      <c r="B6" s="623"/>
      <c r="C6" s="623"/>
      <c r="D6" s="623"/>
      <c r="E6" s="623"/>
      <c r="F6" s="623"/>
      <c r="G6" s="623"/>
      <c r="H6" s="623"/>
      <c r="I6" s="623"/>
      <c r="J6" s="623"/>
      <c r="K6" s="623"/>
      <c r="L6" s="623"/>
      <c r="M6" s="623"/>
      <c r="N6" s="623"/>
      <c r="O6" s="623"/>
      <c r="P6" s="623"/>
      <c r="Q6" s="623"/>
      <c r="R6" s="623"/>
      <c r="S6" s="623"/>
      <c r="T6" s="623"/>
      <c r="U6" s="623"/>
      <c r="V6" s="623"/>
      <c r="W6" s="623"/>
      <c r="X6" s="623"/>
      <c r="Y6" s="623"/>
      <c r="Z6" s="623"/>
      <c r="AA6" s="623"/>
      <c r="AB6" s="623"/>
      <c r="AC6" s="623"/>
      <c r="AD6" s="623"/>
      <c r="AE6" s="623"/>
      <c r="AF6" s="623"/>
      <c r="AG6" s="623"/>
      <c r="AH6" s="623"/>
      <c r="AI6" s="623"/>
    </row>
    <row r="7" spans="1:28" ht="2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</row>
    <row r="8" spans="1:28" s="17" customFormat="1" ht="15.75">
      <c r="A8" s="16" t="s">
        <v>40</v>
      </c>
      <c r="B8" s="16" t="s">
        <v>49</v>
      </c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</row>
    <row r="9" spans="1:28" s="17" customFormat="1" ht="15.75">
      <c r="A9" s="16" t="s">
        <v>41</v>
      </c>
      <c r="B9" s="16" t="s">
        <v>50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</row>
    <row r="10" spans="1:28" s="17" customFormat="1" ht="15.75">
      <c r="A10" s="16" t="s">
        <v>42</v>
      </c>
      <c r="B10" s="16" t="s">
        <v>51</v>
      </c>
      <c r="C10" s="16"/>
      <c r="D10" s="18" t="s">
        <v>61</v>
      </c>
      <c r="E10" s="18"/>
      <c r="F10" s="18"/>
      <c r="G10" s="18"/>
      <c r="H10" s="18"/>
      <c r="I10" s="18"/>
      <c r="J10" s="20"/>
      <c r="K10" s="18"/>
      <c r="L10" s="20"/>
      <c r="M10" s="20"/>
      <c r="N10" s="16" t="s">
        <v>71</v>
      </c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</row>
    <row r="11" spans="1:11" s="17" customFormat="1" ht="15.75">
      <c r="A11" s="16"/>
      <c r="B11" s="16" t="s">
        <v>52</v>
      </c>
      <c r="C11" s="16" t="s">
        <v>62</v>
      </c>
      <c r="D11" s="16"/>
      <c r="E11" s="16"/>
      <c r="F11" s="16"/>
      <c r="G11" s="16"/>
      <c r="H11" s="16"/>
      <c r="I11" s="16"/>
      <c r="J11" s="16"/>
      <c r="K11" s="16"/>
    </row>
    <row r="12" spans="1:11" s="17" customFormat="1" ht="15.75">
      <c r="A12" s="16"/>
      <c r="B12" s="16"/>
      <c r="C12" s="16" t="s">
        <v>72</v>
      </c>
      <c r="D12" s="16"/>
      <c r="E12" s="16"/>
      <c r="F12" s="16"/>
      <c r="G12" s="16"/>
      <c r="H12" s="16"/>
      <c r="I12" s="16"/>
      <c r="J12" s="16"/>
      <c r="K12" s="16"/>
    </row>
    <row r="13" spans="1:28" s="17" customFormat="1" ht="15.75">
      <c r="A13" s="16"/>
      <c r="B13" s="16"/>
      <c r="C13" s="16" t="s">
        <v>184</v>
      </c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U13" s="16"/>
      <c r="V13" s="16"/>
      <c r="W13" s="16"/>
      <c r="X13" s="16"/>
      <c r="Y13" s="16"/>
      <c r="Z13" s="16"/>
      <c r="AA13" s="16"/>
      <c r="AB13" s="16"/>
    </row>
    <row r="14" spans="1:28" s="17" customFormat="1" ht="15.75">
      <c r="A14" s="16"/>
      <c r="B14" s="16"/>
      <c r="C14" s="16" t="s">
        <v>186</v>
      </c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U14" s="16"/>
      <c r="V14" s="16"/>
      <c r="W14" s="16"/>
      <c r="X14" s="16"/>
      <c r="Y14" s="16"/>
      <c r="Z14" s="16"/>
      <c r="AA14" s="16"/>
      <c r="AB14" s="16"/>
    </row>
    <row r="15" spans="1:28" s="17" customFormat="1" ht="15.75">
      <c r="A15" s="16"/>
      <c r="B15" s="16" t="s">
        <v>53</v>
      </c>
      <c r="C15" s="16" t="s">
        <v>63</v>
      </c>
      <c r="D15" s="16"/>
      <c r="E15" s="16"/>
      <c r="F15" s="16"/>
      <c r="G15" s="16"/>
      <c r="H15" s="16"/>
      <c r="I15" s="16"/>
      <c r="J15" s="16"/>
      <c r="K15" s="16"/>
      <c r="X15" s="16"/>
      <c r="Y15" s="16"/>
      <c r="Z15" s="16"/>
      <c r="AA15" s="16"/>
      <c r="AB15" s="16"/>
    </row>
    <row r="16" spans="1:28" s="17" customFormat="1" ht="15.75">
      <c r="A16" s="16"/>
      <c r="B16" s="16"/>
      <c r="C16" s="16" t="s">
        <v>209</v>
      </c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</row>
    <row r="17" spans="1:11" s="17" customFormat="1" ht="15.75">
      <c r="A17" s="16"/>
      <c r="B17" s="16" t="s">
        <v>54</v>
      </c>
      <c r="C17" s="16" t="s">
        <v>64</v>
      </c>
      <c r="D17" s="16"/>
      <c r="E17" s="16"/>
      <c r="F17" s="16"/>
      <c r="G17" s="16"/>
      <c r="H17" s="16"/>
      <c r="I17" s="16"/>
      <c r="J17" s="16"/>
      <c r="K17" s="16"/>
    </row>
    <row r="18" spans="1:28" s="17" customFormat="1" ht="15.75">
      <c r="A18" s="16"/>
      <c r="B18" s="16"/>
      <c r="C18" s="16" t="s">
        <v>209</v>
      </c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U18" s="16"/>
      <c r="V18" s="16"/>
      <c r="W18" s="16"/>
      <c r="X18" s="16"/>
      <c r="Y18" s="16"/>
      <c r="Z18" s="16"/>
      <c r="AA18" s="16"/>
      <c r="AB18" s="16"/>
    </row>
    <row r="19" spans="1:28" s="17" customFormat="1" ht="15.75" customHeight="1">
      <c r="A19" s="16"/>
      <c r="B19" s="16" t="s">
        <v>183</v>
      </c>
      <c r="C19" s="16" t="s">
        <v>185</v>
      </c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</row>
    <row r="20" spans="1:28" s="17" customFormat="1" ht="15.75" customHeight="1">
      <c r="A20" s="16"/>
      <c r="B20" s="16"/>
      <c r="C20" s="16" t="s">
        <v>193</v>
      </c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</row>
    <row r="21" spans="1:32" s="17" customFormat="1" ht="15.75" customHeight="1">
      <c r="A21" s="16"/>
      <c r="B21" s="16"/>
      <c r="C21" s="16" t="s">
        <v>187</v>
      </c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D21" s="212" t="s">
        <v>188</v>
      </c>
      <c r="AE21" s="213"/>
      <c r="AF21" s="16" t="s">
        <v>189</v>
      </c>
    </row>
    <row r="22" spans="1:32" s="17" customFormat="1" ht="15.75" customHeight="1">
      <c r="A22" s="16"/>
      <c r="B22" s="16"/>
      <c r="C22" s="16" t="s">
        <v>190</v>
      </c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9" t="s">
        <v>191</v>
      </c>
      <c r="R22" s="19"/>
      <c r="S22" s="16" t="s">
        <v>192</v>
      </c>
      <c r="T22" s="16"/>
      <c r="U22" s="16"/>
      <c r="V22" s="16"/>
      <c r="W22" s="16"/>
      <c r="X22" s="16"/>
      <c r="Y22" s="16"/>
      <c r="Z22" s="16"/>
      <c r="AA22" s="16"/>
      <c r="AB22" s="16"/>
      <c r="AD22" s="214"/>
      <c r="AE22" s="215"/>
      <c r="AF22" s="16"/>
    </row>
    <row r="23" spans="1:32" s="17" customFormat="1" ht="15.75" customHeight="1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D23" s="214"/>
      <c r="AE23" s="215"/>
      <c r="AF23" s="16"/>
    </row>
    <row r="24" spans="1:28" s="17" customFormat="1" ht="15.75">
      <c r="A24" s="16" t="s">
        <v>69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</row>
    <row r="25" spans="1:28" s="17" customFormat="1" ht="15.75">
      <c r="A25" s="16" t="s">
        <v>142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</row>
    <row r="26" spans="1:28" s="17" customFormat="1" ht="15.75">
      <c r="A26" s="16" t="s">
        <v>143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</row>
    <row r="27" spans="1:28" s="17" customFormat="1" ht="9.75" customHeight="1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</row>
    <row r="28" spans="1:28" s="17" customFormat="1" ht="15.75">
      <c r="A28" s="16" t="s">
        <v>141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</row>
    <row r="29" spans="1:28" s="17" customFormat="1" ht="15.75">
      <c r="A29" s="16" t="s">
        <v>60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</row>
    <row r="30" spans="1:28" s="17" customFormat="1" ht="9.75" customHeight="1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</row>
    <row r="31" spans="1:28" s="17" customFormat="1" ht="15.75">
      <c r="A31" s="16" t="s">
        <v>105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</row>
    <row r="32" spans="1:28" s="17" customFormat="1" ht="15.75">
      <c r="A32" s="16" t="s">
        <v>107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</row>
    <row r="33" spans="1:31" s="17" customFormat="1" ht="15.75">
      <c r="A33" s="16" t="s">
        <v>59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34" t="s">
        <v>108</v>
      </c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5"/>
      <c r="AD33" s="35"/>
      <c r="AE33" s="35"/>
    </row>
    <row r="34" spans="2:37" s="17" customFormat="1" ht="15.75"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 s="34" t="s">
        <v>109</v>
      </c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/>
      <c r="AG34"/>
      <c r="AH34"/>
      <c r="AI34"/>
      <c r="AJ34"/>
      <c r="AK34"/>
    </row>
    <row r="35" spans="1:37" s="17" customFormat="1" ht="9.75" customHeight="1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</row>
    <row r="36" spans="1:28" s="17" customFormat="1" ht="15.75">
      <c r="A36" s="16" t="s">
        <v>55</v>
      </c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</row>
    <row r="37" spans="1:28" s="17" customFormat="1" ht="15.75">
      <c r="A37" s="16" t="s">
        <v>65</v>
      </c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</row>
    <row r="38" spans="1:28" s="17" customFormat="1" ht="15.75">
      <c r="A38" s="16" t="s">
        <v>57</v>
      </c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</row>
    <row r="39" spans="1:28" s="17" customFormat="1" ht="15.75">
      <c r="A39" s="16" t="s">
        <v>66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</row>
    <row r="40" spans="1:28" s="17" customFormat="1" ht="15.75">
      <c r="A40" s="16" t="s">
        <v>56</v>
      </c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</row>
    <row r="41" spans="1:28" s="17" customFormat="1" ht="9.75" customHeight="1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</row>
    <row r="42" spans="1:28" s="17" customFormat="1" ht="15.75">
      <c r="A42" s="16" t="s">
        <v>67</v>
      </c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</row>
    <row r="43" spans="1:28" s="17" customFormat="1" ht="15.75">
      <c r="A43" s="19" t="s">
        <v>58</v>
      </c>
      <c r="B43" s="19"/>
      <c r="C43" s="19"/>
      <c r="D43" s="19"/>
      <c r="E43" s="19"/>
      <c r="F43" s="19"/>
      <c r="G43" s="22"/>
      <c r="H43" s="22"/>
      <c r="I43" s="16" t="s">
        <v>104</v>
      </c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</row>
    <row r="44" spans="1:28" s="17" customFormat="1" ht="15.75">
      <c r="A44" s="21" t="s">
        <v>68</v>
      </c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</row>
    <row r="45" ht="9.75" customHeight="1"/>
    <row r="46" ht="15.75">
      <c r="A46" s="16" t="s">
        <v>110</v>
      </c>
    </row>
    <row r="47" ht="15.75">
      <c r="A47" s="16" t="s">
        <v>111</v>
      </c>
    </row>
    <row r="48" ht="15.75">
      <c r="A48" s="16" t="s">
        <v>212</v>
      </c>
    </row>
    <row r="49" ht="15.75">
      <c r="A49" s="16" t="s">
        <v>75</v>
      </c>
    </row>
    <row r="50" ht="9.75" customHeight="1">
      <c r="A50" s="16"/>
    </row>
    <row r="51" ht="9.75" customHeight="1"/>
    <row r="52" spans="21:35" ht="12.75">
      <c r="U52" s="17"/>
      <c r="V52" s="17"/>
      <c r="W52" s="17"/>
      <c r="X52" s="17"/>
      <c r="Y52" s="17"/>
      <c r="Z52" s="621"/>
      <c r="AA52" s="621"/>
      <c r="AB52" s="621"/>
      <c r="AC52" s="621"/>
      <c r="AD52" s="621"/>
      <c r="AE52" s="621"/>
      <c r="AF52" s="621"/>
      <c r="AG52" s="621"/>
      <c r="AH52" s="621"/>
      <c r="AI52" s="621"/>
    </row>
    <row r="53" spans="21:35" ht="12.75">
      <c r="U53" s="17"/>
      <c r="V53" s="17"/>
      <c r="W53" s="17"/>
      <c r="X53" s="17"/>
      <c r="Y53" s="17"/>
      <c r="Z53" s="621"/>
      <c r="AA53" s="621"/>
      <c r="AB53" s="621"/>
      <c r="AC53" s="621"/>
      <c r="AD53" s="621"/>
      <c r="AE53" s="621"/>
      <c r="AF53" s="621"/>
      <c r="AG53" s="621"/>
      <c r="AH53" s="621"/>
      <c r="AI53" s="621"/>
    </row>
    <row r="54" ht="12.75">
      <c r="Z54" s="143"/>
    </row>
  </sheetData>
  <sheetProtection sheet="1" objects="1" scenarios="1" selectLockedCells="1"/>
  <mergeCells count="7">
    <mergeCell ref="F1:AD1"/>
    <mergeCell ref="Z52:AI52"/>
    <mergeCell ref="Z53:AI53"/>
    <mergeCell ref="A3:AI3"/>
    <mergeCell ref="A4:AI4"/>
    <mergeCell ref="A5:AI5"/>
    <mergeCell ref="A6:AI6"/>
  </mergeCells>
  <printOptions horizontalCentered="1"/>
  <pageMargins left="0.5905511811023623" right="0" top="0.3937007874015748" bottom="0.1968503937007874" header="0.5118110236220472" footer="0.5118110236220472"/>
  <pageSetup fitToHeight="1" fitToWidth="1" horizontalDpi="600" verticalDpi="600" orientation="portrait" paperSize="9" scale="9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71"/>
  <sheetViews>
    <sheetView zoomScalePageLayoutView="0" workbookViewId="0" topLeftCell="A1">
      <selection activeCell="F1" sqref="F1:AD1"/>
    </sheetView>
  </sheetViews>
  <sheetFormatPr defaultColWidth="11.421875" defaultRowHeight="12.75"/>
  <cols>
    <col min="1" max="1" width="3.57421875" style="0" customWidth="1"/>
    <col min="2" max="37" width="2.7109375" style="0" customWidth="1"/>
  </cols>
  <sheetData>
    <row r="1" spans="6:30" ht="30" customHeight="1">
      <c r="F1" s="620" t="s">
        <v>85</v>
      </c>
      <c r="G1" s="620"/>
      <c r="H1" s="620"/>
      <c r="I1" s="620"/>
      <c r="J1" s="620"/>
      <c r="K1" s="620"/>
      <c r="L1" s="620"/>
      <c r="M1" s="620"/>
      <c r="N1" s="620"/>
      <c r="O1" s="620"/>
      <c r="P1" s="620"/>
      <c r="Q1" s="620"/>
      <c r="R1" s="620"/>
      <c r="S1" s="620"/>
      <c r="T1" s="620"/>
      <c r="U1" s="620"/>
      <c r="V1" s="620"/>
      <c r="W1" s="620"/>
      <c r="X1" s="620"/>
      <c r="Y1" s="620"/>
      <c r="Z1" s="620"/>
      <c r="AA1" s="620"/>
      <c r="AB1" s="620"/>
      <c r="AC1" s="620"/>
      <c r="AD1" s="620"/>
    </row>
    <row r="2" spans="6:30" ht="15" customHeight="1"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</row>
    <row r="3" spans="1:35" ht="26.25">
      <c r="A3" s="622" t="s">
        <v>216</v>
      </c>
      <c r="B3" s="622"/>
      <c r="C3" s="622"/>
      <c r="D3" s="622"/>
      <c r="E3" s="622"/>
      <c r="F3" s="622"/>
      <c r="G3" s="622"/>
      <c r="H3" s="622"/>
      <c r="I3" s="622"/>
      <c r="J3" s="622"/>
      <c r="K3" s="622"/>
      <c r="L3" s="622"/>
      <c r="M3" s="622"/>
      <c r="N3" s="622"/>
      <c r="O3" s="622"/>
      <c r="P3" s="622"/>
      <c r="Q3" s="622"/>
      <c r="R3" s="622"/>
      <c r="S3" s="622"/>
      <c r="T3" s="622"/>
      <c r="U3" s="622"/>
      <c r="V3" s="622"/>
      <c r="W3" s="622"/>
      <c r="X3" s="622"/>
      <c r="Y3" s="622"/>
      <c r="Z3" s="622"/>
      <c r="AA3" s="622"/>
      <c r="AB3" s="622"/>
      <c r="AC3" s="622"/>
      <c r="AD3" s="622"/>
      <c r="AE3" s="622"/>
      <c r="AF3" s="622"/>
      <c r="AG3" s="622"/>
      <c r="AH3" s="622"/>
      <c r="AI3" s="622"/>
    </row>
    <row r="4" spans="1:35" ht="19.5" customHeight="1">
      <c r="A4" s="623" t="s">
        <v>255</v>
      </c>
      <c r="B4" s="623"/>
      <c r="C4" s="623"/>
      <c r="D4" s="623"/>
      <c r="E4" s="623"/>
      <c r="F4" s="623"/>
      <c r="G4" s="623"/>
      <c r="H4" s="623"/>
      <c r="I4" s="623"/>
      <c r="J4" s="623"/>
      <c r="K4" s="623"/>
      <c r="L4" s="623"/>
      <c r="M4" s="623"/>
      <c r="N4" s="623"/>
      <c r="O4" s="623"/>
      <c r="P4" s="623"/>
      <c r="Q4" s="623"/>
      <c r="R4" s="623"/>
      <c r="S4" s="623"/>
      <c r="T4" s="623"/>
      <c r="U4" s="623"/>
      <c r="V4" s="623"/>
      <c r="W4" s="623"/>
      <c r="X4" s="623"/>
      <c r="Y4" s="623"/>
      <c r="Z4" s="623"/>
      <c r="AA4" s="623"/>
      <c r="AB4" s="623"/>
      <c r="AC4" s="623"/>
      <c r="AD4" s="623"/>
      <c r="AE4" s="623"/>
      <c r="AF4" s="623"/>
      <c r="AG4" s="623"/>
      <c r="AH4" s="623"/>
      <c r="AI4" s="623"/>
    </row>
    <row r="5" spans="1:35" ht="18">
      <c r="A5" s="623" t="s">
        <v>210</v>
      </c>
      <c r="B5" s="623"/>
      <c r="C5" s="623"/>
      <c r="D5" s="623"/>
      <c r="E5" s="623"/>
      <c r="F5" s="623"/>
      <c r="G5" s="623"/>
      <c r="H5" s="623"/>
      <c r="I5" s="623"/>
      <c r="J5" s="623"/>
      <c r="K5" s="623"/>
      <c r="L5" s="623"/>
      <c r="M5" s="623"/>
      <c r="N5" s="623"/>
      <c r="O5" s="623"/>
      <c r="P5" s="623"/>
      <c r="Q5" s="623"/>
      <c r="R5" s="623"/>
      <c r="S5" s="623"/>
      <c r="T5" s="623"/>
      <c r="U5" s="623"/>
      <c r="V5" s="623"/>
      <c r="W5" s="623"/>
      <c r="X5" s="623"/>
      <c r="Y5" s="623"/>
      <c r="Z5" s="623"/>
      <c r="AA5" s="623"/>
      <c r="AB5" s="623"/>
      <c r="AC5" s="623"/>
      <c r="AD5" s="623"/>
      <c r="AE5" s="623"/>
      <c r="AF5" s="623"/>
      <c r="AG5" s="623"/>
      <c r="AH5" s="623"/>
      <c r="AI5" s="623"/>
    </row>
    <row r="6" spans="1:35" ht="9.75" customHeight="1">
      <c r="A6" s="623"/>
      <c r="B6" s="623"/>
      <c r="C6" s="623"/>
      <c r="D6" s="623"/>
      <c r="E6" s="623"/>
      <c r="F6" s="623"/>
      <c r="G6" s="623"/>
      <c r="H6" s="623"/>
      <c r="I6" s="623"/>
      <c r="J6" s="623"/>
      <c r="K6" s="623"/>
      <c r="L6" s="623"/>
      <c r="M6" s="623"/>
      <c r="N6" s="623"/>
      <c r="O6" s="623"/>
      <c r="P6" s="623"/>
      <c r="Q6" s="623"/>
      <c r="R6" s="623"/>
      <c r="S6" s="623"/>
      <c r="T6" s="623"/>
      <c r="U6" s="623"/>
      <c r="V6" s="623"/>
      <c r="W6" s="623"/>
      <c r="X6" s="623"/>
      <c r="Y6" s="623"/>
      <c r="Z6" s="623"/>
      <c r="AA6" s="623"/>
      <c r="AB6" s="623"/>
      <c r="AC6" s="623"/>
      <c r="AD6" s="623"/>
      <c r="AE6" s="623"/>
      <c r="AF6" s="623"/>
      <c r="AG6" s="623"/>
      <c r="AH6" s="623"/>
      <c r="AI6" s="623"/>
    </row>
    <row r="7" spans="1:37" ht="18" customHeight="1">
      <c r="A7" s="452" t="s">
        <v>238</v>
      </c>
      <c r="B7" s="17"/>
      <c r="C7" s="17" t="s">
        <v>233</v>
      </c>
      <c r="D7" s="453"/>
      <c r="E7" s="453"/>
      <c r="F7" s="453"/>
      <c r="G7" s="453"/>
      <c r="H7" s="453"/>
      <c r="I7" s="453"/>
      <c r="J7" s="453"/>
      <c r="K7" s="453"/>
      <c r="L7" s="453"/>
      <c r="M7" s="453"/>
      <c r="N7" s="453"/>
      <c r="O7" s="453"/>
      <c r="P7" s="453"/>
      <c r="Q7" s="453"/>
      <c r="R7" s="453"/>
      <c r="S7" s="453"/>
      <c r="T7" s="453"/>
      <c r="U7" s="453"/>
      <c r="V7" s="453"/>
      <c r="W7" s="453"/>
      <c r="X7" s="453"/>
      <c r="Y7" s="453"/>
      <c r="Z7" s="453"/>
      <c r="AA7" s="453"/>
      <c r="AB7" s="453"/>
      <c r="AC7" s="215"/>
      <c r="AD7" s="215"/>
      <c r="AE7" s="215"/>
      <c r="AF7" s="215"/>
      <c r="AG7" s="215"/>
      <c r="AH7" s="215"/>
      <c r="AI7" s="215"/>
      <c r="AJ7" s="215"/>
      <c r="AK7" s="215"/>
    </row>
    <row r="8" spans="1:37" s="17" customFormat="1" ht="18" customHeight="1">
      <c r="A8" s="452"/>
      <c r="C8" s="17" t="s">
        <v>217</v>
      </c>
      <c r="D8" s="214"/>
      <c r="E8" s="214"/>
      <c r="F8" s="214"/>
      <c r="G8" s="214"/>
      <c r="H8" s="214"/>
      <c r="I8" s="214"/>
      <c r="J8" s="214"/>
      <c r="K8" s="214"/>
      <c r="L8" s="214"/>
      <c r="M8" s="214"/>
      <c r="N8" s="214"/>
      <c r="O8" s="214"/>
      <c r="P8" s="214"/>
      <c r="Q8" s="214"/>
      <c r="R8" s="214"/>
      <c r="S8" s="214"/>
      <c r="T8" s="214"/>
      <c r="U8" s="214"/>
      <c r="V8" s="214"/>
      <c r="W8" s="214"/>
      <c r="X8" s="214"/>
      <c r="Y8" s="214"/>
      <c r="Z8" s="214"/>
      <c r="AA8" s="214"/>
      <c r="AB8" s="214"/>
      <c r="AC8" s="215"/>
      <c r="AD8" s="215"/>
      <c r="AE8" s="215"/>
      <c r="AF8" s="215"/>
      <c r="AG8" s="215"/>
      <c r="AH8" s="215"/>
      <c r="AI8" s="215"/>
      <c r="AJ8" s="215"/>
      <c r="AK8" s="215"/>
    </row>
    <row r="9" spans="1:37" s="17" customFormat="1" ht="18" customHeight="1">
      <c r="A9" s="452"/>
      <c r="D9" s="214"/>
      <c r="E9" s="214"/>
      <c r="F9" s="214"/>
      <c r="G9" s="214"/>
      <c r="H9" s="214"/>
      <c r="I9" s="214"/>
      <c r="J9" s="214"/>
      <c r="K9" s="214"/>
      <c r="L9" s="214"/>
      <c r="M9" s="214"/>
      <c r="N9" s="214"/>
      <c r="O9" s="214"/>
      <c r="P9" s="214"/>
      <c r="Q9" s="214"/>
      <c r="R9" s="214"/>
      <c r="S9" s="214"/>
      <c r="T9" s="214"/>
      <c r="U9" s="214"/>
      <c r="V9" s="214"/>
      <c r="W9" s="214"/>
      <c r="X9" s="214"/>
      <c r="Y9" s="214"/>
      <c r="Z9" s="214"/>
      <c r="AA9" s="214"/>
      <c r="AB9" s="214"/>
      <c r="AC9" s="215"/>
      <c r="AD9" s="215"/>
      <c r="AE9" s="215"/>
      <c r="AF9" s="215"/>
      <c r="AG9" s="215"/>
      <c r="AH9" s="215"/>
      <c r="AI9" s="215"/>
      <c r="AJ9" s="215"/>
      <c r="AK9" s="215"/>
    </row>
    <row r="10" spans="1:37" s="17" customFormat="1" ht="18" customHeight="1">
      <c r="A10" s="452" t="s">
        <v>239</v>
      </c>
      <c r="C10" s="17" t="s">
        <v>218</v>
      </c>
      <c r="D10" s="214"/>
      <c r="E10" s="214"/>
      <c r="F10" s="214"/>
      <c r="G10" s="214"/>
      <c r="H10" s="214"/>
      <c r="I10" s="214"/>
      <c r="J10" s="214"/>
      <c r="K10" s="214"/>
      <c r="L10" s="214"/>
      <c r="M10" s="214"/>
      <c r="N10" s="214"/>
      <c r="O10" s="214"/>
      <c r="P10" s="214"/>
      <c r="Q10" s="214"/>
      <c r="R10" s="214"/>
      <c r="S10" s="214"/>
      <c r="T10" s="214"/>
      <c r="U10" s="214"/>
      <c r="V10" s="214"/>
      <c r="W10" s="214"/>
      <c r="X10" s="214"/>
      <c r="Y10" s="214"/>
      <c r="Z10" s="214"/>
      <c r="AA10" s="214"/>
      <c r="AB10" s="214"/>
      <c r="AC10" s="215"/>
      <c r="AD10" s="215"/>
      <c r="AE10" s="215"/>
      <c r="AF10" s="215"/>
      <c r="AG10" s="215"/>
      <c r="AH10" s="215"/>
      <c r="AI10" s="215"/>
      <c r="AJ10" s="215"/>
      <c r="AK10" s="215"/>
    </row>
    <row r="11" spans="1:37" s="17" customFormat="1" ht="18" customHeight="1">
      <c r="A11" s="452"/>
      <c r="C11" s="17" t="s">
        <v>234</v>
      </c>
      <c r="D11" s="214"/>
      <c r="E11" s="214"/>
      <c r="F11" s="214"/>
      <c r="G11" s="214"/>
      <c r="H11" s="214"/>
      <c r="I11" s="214"/>
      <c r="J11" s="215"/>
      <c r="K11" s="214"/>
      <c r="L11" s="215"/>
      <c r="M11" s="215"/>
      <c r="N11" s="214"/>
      <c r="O11" s="214"/>
      <c r="P11" s="214"/>
      <c r="Q11" s="214"/>
      <c r="R11" s="214"/>
      <c r="S11" s="214"/>
      <c r="T11" s="214"/>
      <c r="U11" s="214"/>
      <c r="V11" s="214"/>
      <c r="W11" s="214"/>
      <c r="X11" s="214"/>
      <c r="Y11" s="214"/>
      <c r="Z11" s="214"/>
      <c r="AA11" s="214"/>
      <c r="AB11" s="214"/>
      <c r="AC11" s="215"/>
      <c r="AD11" s="215"/>
      <c r="AE11" s="215"/>
      <c r="AF11" s="215"/>
      <c r="AG11" s="215"/>
      <c r="AH11" s="215"/>
      <c r="AI11" s="215"/>
      <c r="AJ11" s="215"/>
      <c r="AK11" s="215"/>
    </row>
    <row r="12" spans="1:37" s="17" customFormat="1" ht="18" customHeight="1">
      <c r="A12" s="452"/>
      <c r="C12" s="17" t="s">
        <v>219</v>
      </c>
      <c r="D12" s="214"/>
      <c r="E12" s="214"/>
      <c r="F12" s="214"/>
      <c r="G12" s="214"/>
      <c r="H12" s="214"/>
      <c r="I12" s="214"/>
      <c r="J12" s="214"/>
      <c r="K12" s="214"/>
      <c r="L12" s="215"/>
      <c r="M12" s="215"/>
      <c r="N12" s="215"/>
      <c r="O12" s="215"/>
      <c r="P12" s="215"/>
      <c r="Q12" s="215"/>
      <c r="R12" s="215"/>
      <c r="S12" s="215"/>
      <c r="T12" s="215"/>
      <c r="U12" s="215"/>
      <c r="V12" s="215"/>
      <c r="W12" s="215"/>
      <c r="X12" s="215"/>
      <c r="Y12" s="215"/>
      <c r="Z12" s="215"/>
      <c r="AA12" s="215"/>
      <c r="AB12" s="215"/>
      <c r="AC12" s="215"/>
      <c r="AD12" s="215"/>
      <c r="AE12" s="215"/>
      <c r="AF12" s="215"/>
      <c r="AG12" s="215"/>
      <c r="AH12" s="215"/>
      <c r="AI12" s="215"/>
      <c r="AJ12" s="215"/>
      <c r="AK12" s="215"/>
    </row>
    <row r="13" spans="1:37" s="17" customFormat="1" ht="18" customHeight="1">
      <c r="A13" s="452"/>
      <c r="C13" s="17" t="s">
        <v>220</v>
      </c>
      <c r="D13" s="214"/>
      <c r="E13" s="214"/>
      <c r="F13" s="214"/>
      <c r="G13" s="214"/>
      <c r="H13" s="214"/>
      <c r="I13" s="214"/>
      <c r="J13" s="214"/>
      <c r="K13" s="214"/>
      <c r="L13" s="215"/>
      <c r="M13" s="215"/>
      <c r="N13" s="215"/>
      <c r="O13" s="215"/>
      <c r="P13" s="215"/>
      <c r="Q13" s="215"/>
      <c r="R13" s="215"/>
      <c r="S13" s="215"/>
      <c r="T13" s="215"/>
      <c r="U13" s="215"/>
      <c r="V13" s="215"/>
      <c r="W13" s="215"/>
      <c r="X13" s="215"/>
      <c r="Y13" s="215"/>
      <c r="Z13" s="215"/>
      <c r="AA13" s="215"/>
      <c r="AB13" s="215"/>
      <c r="AC13" s="215"/>
      <c r="AD13" s="215"/>
      <c r="AE13" s="215"/>
      <c r="AF13" s="215"/>
      <c r="AG13" s="215"/>
      <c r="AH13" s="215"/>
      <c r="AI13" s="215"/>
      <c r="AJ13" s="215"/>
      <c r="AK13" s="215"/>
    </row>
    <row r="14" spans="1:37" s="17" customFormat="1" ht="18" customHeight="1">
      <c r="A14" s="452"/>
      <c r="C14" s="17" t="s">
        <v>235</v>
      </c>
      <c r="D14" s="214"/>
      <c r="E14" s="214"/>
      <c r="F14" s="214"/>
      <c r="G14" s="214"/>
      <c r="H14" s="214"/>
      <c r="I14" s="214"/>
      <c r="J14" s="214"/>
      <c r="K14" s="214"/>
      <c r="L14" s="214"/>
      <c r="M14" s="214"/>
      <c r="N14" s="214"/>
      <c r="O14" s="214"/>
      <c r="P14" s="214"/>
      <c r="Q14" s="214"/>
      <c r="R14" s="214"/>
      <c r="S14" s="214"/>
      <c r="T14" s="215"/>
      <c r="U14" s="214"/>
      <c r="V14" s="214"/>
      <c r="W14" s="214"/>
      <c r="X14" s="214"/>
      <c r="Y14" s="214"/>
      <c r="Z14" s="214"/>
      <c r="AA14" s="214"/>
      <c r="AB14" s="214"/>
      <c r="AC14" s="215"/>
      <c r="AD14" s="215"/>
      <c r="AE14" s="215"/>
      <c r="AF14" s="215"/>
      <c r="AG14" s="215"/>
      <c r="AH14" s="215"/>
      <c r="AI14" s="215"/>
      <c r="AJ14" s="215"/>
      <c r="AK14" s="215"/>
    </row>
    <row r="15" spans="1:37" s="17" customFormat="1" ht="18" customHeight="1">
      <c r="A15" s="452"/>
      <c r="D15" s="214"/>
      <c r="E15" s="214"/>
      <c r="F15" s="214"/>
      <c r="G15" s="214"/>
      <c r="H15" s="214"/>
      <c r="I15" s="214"/>
      <c r="J15" s="214"/>
      <c r="K15" s="214"/>
      <c r="L15" s="214"/>
      <c r="M15" s="214"/>
      <c r="N15" s="214"/>
      <c r="O15" s="214"/>
      <c r="P15" s="214"/>
      <c r="Q15" s="214"/>
      <c r="R15" s="214"/>
      <c r="S15" s="214"/>
      <c r="T15" s="215"/>
      <c r="U15" s="214"/>
      <c r="V15" s="214"/>
      <c r="W15" s="214"/>
      <c r="X15" s="214"/>
      <c r="Y15" s="214"/>
      <c r="Z15" s="214"/>
      <c r="AA15" s="214"/>
      <c r="AB15" s="214"/>
      <c r="AC15" s="215"/>
      <c r="AD15" s="215"/>
      <c r="AE15" s="215"/>
      <c r="AF15" s="215"/>
      <c r="AG15" s="215"/>
      <c r="AH15" s="215"/>
      <c r="AI15" s="215"/>
      <c r="AJ15" s="215"/>
      <c r="AK15" s="215"/>
    </row>
    <row r="16" spans="1:37" s="17" customFormat="1" ht="18" customHeight="1">
      <c r="A16" s="452" t="s">
        <v>240</v>
      </c>
      <c r="C16" s="17" t="s">
        <v>259</v>
      </c>
      <c r="D16" s="214"/>
      <c r="E16" s="214"/>
      <c r="F16" s="214"/>
      <c r="G16" s="214"/>
      <c r="H16" s="214"/>
      <c r="I16" s="214"/>
      <c r="J16" s="214"/>
      <c r="K16" s="214"/>
      <c r="L16" s="214"/>
      <c r="M16" s="214"/>
      <c r="N16" s="214"/>
      <c r="O16" s="214"/>
      <c r="P16" s="214"/>
      <c r="Q16" s="214"/>
      <c r="R16" s="214"/>
      <c r="S16" s="214"/>
      <c r="T16" s="215"/>
      <c r="U16" s="214"/>
      <c r="V16" s="214"/>
      <c r="W16" s="214"/>
      <c r="X16" s="214"/>
      <c r="Y16" s="214"/>
      <c r="Z16" s="214"/>
      <c r="AA16" s="214"/>
      <c r="AB16" s="214"/>
      <c r="AC16" s="215"/>
      <c r="AD16" s="215"/>
      <c r="AE16" s="215"/>
      <c r="AF16" s="215"/>
      <c r="AG16" s="215"/>
      <c r="AH16" s="215"/>
      <c r="AI16" s="215"/>
      <c r="AJ16" s="215"/>
      <c r="AK16" s="215"/>
    </row>
    <row r="17" spans="1:37" s="17" customFormat="1" ht="18" customHeight="1">
      <c r="A17" s="452"/>
      <c r="C17" s="17" t="s">
        <v>260</v>
      </c>
      <c r="D17" s="214"/>
      <c r="E17" s="214"/>
      <c r="F17" s="214"/>
      <c r="G17" s="214"/>
      <c r="H17" s="214"/>
      <c r="I17" s="214"/>
      <c r="J17" s="214"/>
      <c r="K17" s="214"/>
      <c r="L17" s="215"/>
      <c r="M17" s="215"/>
      <c r="N17" s="215"/>
      <c r="O17" s="215"/>
      <c r="P17" s="215"/>
      <c r="Q17" s="215"/>
      <c r="R17" s="215"/>
      <c r="S17" s="215"/>
      <c r="T17" s="215"/>
      <c r="U17" s="215"/>
      <c r="V17" s="215"/>
      <c r="W17" s="215"/>
      <c r="X17" s="214"/>
      <c r="Y17" s="214"/>
      <c r="Z17" s="214"/>
      <c r="AA17" s="214"/>
      <c r="AB17" s="214"/>
      <c r="AC17" s="215"/>
      <c r="AD17" s="215"/>
      <c r="AE17" s="215"/>
      <c r="AF17" s="215"/>
      <c r="AG17" s="215"/>
      <c r="AH17" s="215"/>
      <c r="AI17" s="215"/>
      <c r="AJ17" s="215"/>
      <c r="AK17" s="215"/>
    </row>
    <row r="18" spans="1:37" s="17" customFormat="1" ht="18" customHeight="1">
      <c r="A18" s="452"/>
      <c r="C18" s="17" t="s">
        <v>261</v>
      </c>
      <c r="D18" s="214"/>
      <c r="E18" s="214"/>
      <c r="F18" s="214"/>
      <c r="G18" s="214"/>
      <c r="H18" s="214"/>
      <c r="I18" s="214"/>
      <c r="J18" s="214"/>
      <c r="K18" s="214"/>
      <c r="L18" s="214"/>
      <c r="M18" s="214"/>
      <c r="N18" s="214"/>
      <c r="O18" s="214"/>
      <c r="P18" s="214"/>
      <c r="Q18" s="214"/>
      <c r="R18" s="214"/>
      <c r="S18" s="214"/>
      <c r="T18" s="214"/>
      <c r="U18" s="214"/>
      <c r="V18" s="214"/>
      <c r="W18" s="214"/>
      <c r="X18" s="214"/>
      <c r="Y18" s="214"/>
      <c r="Z18" s="214"/>
      <c r="AA18" s="214"/>
      <c r="AB18" s="214"/>
      <c r="AC18" s="215"/>
      <c r="AD18" s="215"/>
      <c r="AE18" s="215"/>
      <c r="AF18" s="215"/>
      <c r="AG18" s="215"/>
      <c r="AH18" s="215"/>
      <c r="AI18" s="215"/>
      <c r="AJ18" s="215"/>
      <c r="AK18" s="215"/>
    </row>
    <row r="19" spans="1:37" s="17" customFormat="1" ht="18" customHeight="1">
      <c r="A19" s="452"/>
      <c r="C19" s="17" t="s">
        <v>262</v>
      </c>
      <c r="D19" s="214"/>
      <c r="E19" s="214"/>
      <c r="F19" s="214"/>
      <c r="G19" s="214"/>
      <c r="H19" s="214"/>
      <c r="I19" s="214"/>
      <c r="J19" s="214"/>
      <c r="K19" s="214"/>
      <c r="L19" s="215"/>
      <c r="M19" s="215"/>
      <c r="N19" s="215"/>
      <c r="O19" s="215"/>
      <c r="P19" s="215"/>
      <c r="Q19" s="215"/>
      <c r="R19" s="215"/>
      <c r="S19" s="215"/>
      <c r="T19" s="215"/>
      <c r="U19" s="215"/>
      <c r="V19" s="215"/>
      <c r="W19" s="215"/>
      <c r="X19" s="215"/>
      <c r="Y19" s="215"/>
      <c r="Z19" s="215"/>
      <c r="AA19" s="215"/>
      <c r="AB19" s="215"/>
      <c r="AC19" s="215"/>
      <c r="AD19" s="215"/>
      <c r="AE19" s="215"/>
      <c r="AF19" s="215"/>
      <c r="AG19" s="215"/>
      <c r="AH19" s="215"/>
      <c r="AI19" s="215"/>
      <c r="AJ19" s="215"/>
      <c r="AK19" s="215"/>
    </row>
    <row r="20" spans="1:37" s="17" customFormat="1" ht="18" customHeight="1">
      <c r="A20" s="452"/>
      <c r="C20" s="17" t="s">
        <v>263</v>
      </c>
      <c r="D20" s="214"/>
      <c r="E20" s="214"/>
      <c r="F20" s="214"/>
      <c r="G20" s="214"/>
      <c r="H20" s="214"/>
      <c r="I20" s="214"/>
      <c r="J20" s="214"/>
      <c r="K20" s="214"/>
      <c r="L20" s="214"/>
      <c r="M20" s="214"/>
      <c r="N20" s="214"/>
      <c r="O20" s="214"/>
      <c r="P20" s="214"/>
      <c r="Q20" s="214"/>
      <c r="R20" s="214"/>
      <c r="S20" s="214"/>
      <c r="T20" s="215"/>
      <c r="U20" s="214"/>
      <c r="V20" s="214"/>
      <c r="W20" s="214"/>
      <c r="X20" s="214"/>
      <c r="Y20" s="214"/>
      <c r="Z20" s="214"/>
      <c r="AA20" s="214"/>
      <c r="AB20" s="214"/>
      <c r="AC20" s="215"/>
      <c r="AD20" s="215"/>
      <c r="AE20" s="215"/>
      <c r="AF20" s="215"/>
      <c r="AG20" s="215"/>
      <c r="AH20" s="215"/>
      <c r="AI20" s="215"/>
      <c r="AJ20" s="215"/>
      <c r="AK20" s="215"/>
    </row>
    <row r="21" spans="1:37" s="17" customFormat="1" ht="18" customHeight="1">
      <c r="A21" s="452"/>
      <c r="C21" s="17" t="s">
        <v>264</v>
      </c>
      <c r="D21" s="214"/>
      <c r="E21" s="214"/>
      <c r="F21" s="214"/>
      <c r="G21" s="214"/>
      <c r="H21" s="214"/>
      <c r="I21" s="214"/>
      <c r="J21" s="214"/>
      <c r="K21" s="214"/>
      <c r="L21" s="214"/>
      <c r="M21" s="214"/>
      <c r="N21" s="214"/>
      <c r="O21" s="214"/>
      <c r="P21" s="214"/>
      <c r="Q21" s="214"/>
      <c r="R21" s="214"/>
      <c r="S21" s="214"/>
      <c r="T21" s="214"/>
      <c r="U21" s="214"/>
      <c r="V21" s="214"/>
      <c r="W21" s="214"/>
      <c r="X21" s="214"/>
      <c r="Y21" s="214"/>
      <c r="Z21" s="214"/>
      <c r="AA21" s="214"/>
      <c r="AB21" s="214"/>
      <c r="AC21" s="215"/>
      <c r="AD21" s="215"/>
      <c r="AE21" s="215"/>
      <c r="AF21" s="215"/>
      <c r="AG21" s="215"/>
      <c r="AH21" s="215"/>
      <c r="AI21" s="215"/>
      <c r="AJ21" s="215"/>
      <c r="AK21" s="215"/>
    </row>
    <row r="22" spans="1:37" s="17" customFormat="1" ht="18" customHeight="1">
      <c r="A22" s="452"/>
      <c r="C22" s="17" t="s">
        <v>265</v>
      </c>
      <c r="D22" s="214"/>
      <c r="E22" s="214"/>
      <c r="F22" s="214"/>
      <c r="G22" s="214"/>
      <c r="H22" s="214"/>
      <c r="I22" s="214"/>
      <c r="J22" s="214"/>
      <c r="K22" s="214"/>
      <c r="L22" s="214"/>
      <c r="M22" s="214"/>
      <c r="N22" s="214"/>
      <c r="O22" s="214"/>
      <c r="P22" s="214"/>
      <c r="Q22" s="214"/>
      <c r="R22" s="214"/>
      <c r="S22" s="214"/>
      <c r="T22" s="214"/>
      <c r="U22" s="214"/>
      <c r="V22" s="214"/>
      <c r="W22" s="214"/>
      <c r="X22" s="214"/>
      <c r="Y22" s="214"/>
      <c r="Z22" s="214"/>
      <c r="AA22" s="214"/>
      <c r="AB22" s="214"/>
      <c r="AC22" s="215"/>
      <c r="AD22" s="215"/>
      <c r="AE22" s="215"/>
      <c r="AF22" s="215"/>
      <c r="AG22" s="215"/>
      <c r="AH22" s="215"/>
      <c r="AI22" s="215"/>
      <c r="AJ22" s="215"/>
      <c r="AK22" s="215"/>
    </row>
    <row r="23" spans="1:37" s="17" customFormat="1" ht="18" customHeight="1">
      <c r="A23" s="452"/>
      <c r="D23" s="214"/>
      <c r="E23" s="214"/>
      <c r="F23" s="214"/>
      <c r="G23" s="214"/>
      <c r="H23" s="214"/>
      <c r="I23" s="214"/>
      <c r="J23" s="214"/>
      <c r="K23" s="214"/>
      <c r="L23" s="214"/>
      <c r="M23" s="214"/>
      <c r="N23" s="214"/>
      <c r="O23" s="214"/>
      <c r="P23" s="214"/>
      <c r="Q23" s="214"/>
      <c r="R23" s="214"/>
      <c r="S23" s="214"/>
      <c r="T23" s="214"/>
      <c r="U23" s="214"/>
      <c r="V23" s="214"/>
      <c r="W23" s="214"/>
      <c r="X23" s="214"/>
      <c r="Y23" s="214"/>
      <c r="Z23" s="214"/>
      <c r="AA23" s="214"/>
      <c r="AB23" s="214"/>
      <c r="AC23" s="215"/>
      <c r="AD23" s="215"/>
      <c r="AE23" s="215"/>
      <c r="AF23" s="215"/>
      <c r="AG23" s="215"/>
      <c r="AH23" s="215"/>
      <c r="AI23" s="215"/>
      <c r="AJ23" s="215"/>
      <c r="AK23" s="215"/>
    </row>
    <row r="24" spans="1:37" s="17" customFormat="1" ht="18" customHeight="1">
      <c r="A24" s="452" t="s">
        <v>241</v>
      </c>
      <c r="C24" s="17" t="s">
        <v>221</v>
      </c>
      <c r="D24" s="214"/>
      <c r="E24" s="214"/>
      <c r="F24" s="214"/>
      <c r="G24" s="214"/>
      <c r="H24" s="214"/>
      <c r="I24" s="214"/>
      <c r="J24" s="214"/>
      <c r="K24" s="214"/>
      <c r="L24" s="214"/>
      <c r="M24" s="214"/>
      <c r="N24" s="214"/>
      <c r="O24" s="214"/>
      <c r="P24" s="214"/>
      <c r="Q24" s="214"/>
      <c r="R24" s="214"/>
      <c r="S24" s="214"/>
      <c r="T24" s="214"/>
      <c r="U24" s="214"/>
      <c r="V24" s="214"/>
      <c r="W24" s="214"/>
      <c r="X24" s="214"/>
      <c r="Y24" s="214"/>
      <c r="Z24" s="214"/>
      <c r="AA24" s="214"/>
      <c r="AB24" s="214"/>
      <c r="AC24" s="215"/>
      <c r="AD24" s="215"/>
      <c r="AE24" s="215"/>
      <c r="AF24" s="215"/>
      <c r="AG24" s="215"/>
      <c r="AH24" s="215"/>
      <c r="AI24" s="215"/>
      <c r="AJ24" s="215"/>
      <c r="AK24" s="215"/>
    </row>
    <row r="25" spans="1:37" s="17" customFormat="1" ht="18" customHeight="1">
      <c r="A25" s="452"/>
      <c r="C25" s="17" t="s">
        <v>266</v>
      </c>
      <c r="D25" s="214"/>
      <c r="E25" s="214"/>
      <c r="F25" s="214"/>
      <c r="G25" s="214"/>
      <c r="H25" s="214"/>
      <c r="I25" s="214"/>
      <c r="J25" s="214"/>
      <c r="K25" s="214"/>
      <c r="L25" s="214"/>
      <c r="M25" s="214"/>
      <c r="N25" s="214"/>
      <c r="O25" s="214"/>
      <c r="P25" s="214"/>
      <c r="Q25" s="214"/>
      <c r="R25" s="214"/>
      <c r="S25" s="214"/>
      <c r="T25" s="214"/>
      <c r="U25" s="214"/>
      <c r="V25" s="214"/>
      <c r="W25" s="214"/>
      <c r="X25" s="214"/>
      <c r="Y25" s="214"/>
      <c r="Z25" s="214"/>
      <c r="AA25" s="214"/>
      <c r="AB25" s="214"/>
      <c r="AC25" s="215"/>
      <c r="AD25" s="214"/>
      <c r="AE25" s="215"/>
      <c r="AF25" s="214"/>
      <c r="AG25" s="215"/>
      <c r="AH25" s="215"/>
      <c r="AI25" s="215"/>
      <c r="AJ25" s="215"/>
      <c r="AK25" s="215"/>
    </row>
    <row r="26" spans="1:37" s="17" customFormat="1" ht="18" customHeight="1">
      <c r="A26" s="452"/>
      <c r="C26" s="17" t="s">
        <v>267</v>
      </c>
      <c r="D26" s="214"/>
      <c r="E26" s="214"/>
      <c r="F26" s="214"/>
      <c r="G26" s="214"/>
      <c r="H26" s="214"/>
      <c r="I26" s="214"/>
      <c r="J26" s="214"/>
      <c r="K26" s="214"/>
      <c r="L26" s="214"/>
      <c r="M26" s="214"/>
      <c r="N26" s="214"/>
      <c r="O26" s="214"/>
      <c r="P26" s="214"/>
      <c r="Q26" s="214"/>
      <c r="R26" s="214"/>
      <c r="S26" s="214"/>
      <c r="T26" s="214"/>
      <c r="U26" s="214"/>
      <c r="V26" s="214"/>
      <c r="W26" s="214"/>
      <c r="X26" s="214"/>
      <c r="Y26" s="214"/>
      <c r="Z26" s="214"/>
      <c r="AA26" s="214"/>
      <c r="AB26" s="214"/>
      <c r="AC26" s="215"/>
      <c r="AD26" s="214"/>
      <c r="AE26" s="215"/>
      <c r="AF26" s="214"/>
      <c r="AG26" s="215"/>
      <c r="AH26" s="215"/>
      <c r="AI26" s="215"/>
      <c r="AJ26" s="215"/>
      <c r="AK26" s="215"/>
    </row>
    <row r="27" spans="1:37" s="17" customFormat="1" ht="18" customHeight="1">
      <c r="A27" s="452"/>
      <c r="C27" s="17" t="s">
        <v>268</v>
      </c>
      <c r="D27" s="214"/>
      <c r="E27" s="214"/>
      <c r="F27" s="214"/>
      <c r="G27" s="214"/>
      <c r="H27" s="214"/>
      <c r="I27" s="214"/>
      <c r="J27" s="214"/>
      <c r="K27" s="214"/>
      <c r="L27" s="214"/>
      <c r="M27" s="214"/>
      <c r="N27" s="214"/>
      <c r="O27" s="214"/>
      <c r="P27" s="214"/>
      <c r="Q27" s="214"/>
      <c r="R27" s="214"/>
      <c r="S27" s="214"/>
      <c r="T27" s="214"/>
      <c r="U27" s="214"/>
      <c r="V27" s="214"/>
      <c r="W27" s="214"/>
      <c r="X27" s="214"/>
      <c r="Y27" s="214"/>
      <c r="Z27" s="214"/>
      <c r="AA27" s="214"/>
      <c r="AB27" s="214"/>
      <c r="AC27" s="215"/>
      <c r="AD27" s="214"/>
      <c r="AE27" s="215"/>
      <c r="AF27" s="214"/>
      <c r="AG27" s="215"/>
      <c r="AH27" s="215"/>
      <c r="AI27" s="215"/>
      <c r="AJ27" s="215"/>
      <c r="AK27" s="215"/>
    </row>
    <row r="28" spans="1:37" s="17" customFormat="1" ht="18" customHeight="1">
      <c r="A28" s="452"/>
      <c r="C28" s="17" t="s">
        <v>222</v>
      </c>
      <c r="D28" s="214"/>
      <c r="E28" s="214"/>
      <c r="F28" s="214"/>
      <c r="G28" s="214"/>
      <c r="H28" s="214"/>
      <c r="I28" s="214"/>
      <c r="J28" s="214"/>
      <c r="K28" s="214"/>
      <c r="L28" s="214"/>
      <c r="M28" s="214"/>
      <c r="N28" s="214"/>
      <c r="O28" s="214"/>
      <c r="P28" s="214"/>
      <c r="Q28" s="214"/>
      <c r="R28" s="214"/>
      <c r="S28" s="214"/>
      <c r="T28" s="214"/>
      <c r="U28" s="214"/>
      <c r="V28" s="214"/>
      <c r="W28" s="214"/>
      <c r="X28" s="214"/>
      <c r="Y28" s="214"/>
      <c r="Z28" s="214"/>
      <c r="AA28" s="214"/>
      <c r="AB28" s="214"/>
      <c r="AC28" s="215"/>
      <c r="AD28" s="215"/>
      <c r="AE28" s="215"/>
      <c r="AF28" s="215"/>
      <c r="AG28" s="215"/>
      <c r="AH28" s="215"/>
      <c r="AI28" s="215"/>
      <c r="AJ28" s="215"/>
      <c r="AK28" s="215"/>
    </row>
    <row r="29" spans="1:37" s="17" customFormat="1" ht="18" customHeight="1">
      <c r="A29" s="452"/>
      <c r="C29" s="17" t="s">
        <v>223</v>
      </c>
      <c r="D29" s="214"/>
      <c r="E29" s="214"/>
      <c r="F29" s="214"/>
      <c r="G29" s="214"/>
      <c r="H29" s="214"/>
      <c r="I29" s="214"/>
      <c r="J29" s="214"/>
      <c r="K29" s="214"/>
      <c r="L29" s="214"/>
      <c r="M29" s="214"/>
      <c r="N29" s="214"/>
      <c r="O29" s="214"/>
      <c r="P29" s="214"/>
      <c r="Q29" s="214"/>
      <c r="R29" s="214"/>
      <c r="S29" s="214"/>
      <c r="T29" s="214"/>
      <c r="U29" s="214"/>
      <c r="V29" s="214"/>
      <c r="W29" s="214"/>
      <c r="X29" s="214"/>
      <c r="Y29" s="214"/>
      <c r="Z29" s="214"/>
      <c r="AA29" s="214"/>
      <c r="AB29" s="214"/>
      <c r="AC29" s="215"/>
      <c r="AD29" s="215"/>
      <c r="AE29" s="215"/>
      <c r="AF29" s="215"/>
      <c r="AG29" s="215"/>
      <c r="AH29" s="215"/>
      <c r="AI29" s="215"/>
      <c r="AJ29" s="215"/>
      <c r="AK29" s="215"/>
    </row>
    <row r="30" spans="1:37" s="17" customFormat="1" ht="18" customHeight="1">
      <c r="A30" s="452"/>
      <c r="C30" s="17" t="s">
        <v>269</v>
      </c>
      <c r="D30" s="214"/>
      <c r="E30" s="214"/>
      <c r="F30" s="214"/>
      <c r="G30" s="214"/>
      <c r="H30" s="214"/>
      <c r="I30" s="214"/>
      <c r="J30" s="214"/>
      <c r="K30" s="214"/>
      <c r="L30" s="214"/>
      <c r="M30" s="214"/>
      <c r="N30" s="214"/>
      <c r="O30" s="214"/>
      <c r="P30" s="214"/>
      <c r="Q30" s="214"/>
      <c r="R30" s="214"/>
      <c r="S30" s="214"/>
      <c r="T30" s="214"/>
      <c r="U30" s="214"/>
      <c r="V30" s="214"/>
      <c r="W30" s="214"/>
      <c r="X30" s="214"/>
      <c r="Y30" s="214"/>
      <c r="Z30" s="214"/>
      <c r="AA30" s="214"/>
      <c r="AB30" s="214"/>
      <c r="AC30" s="215"/>
      <c r="AD30" s="215"/>
      <c r="AE30" s="215"/>
      <c r="AF30" s="215"/>
      <c r="AG30" s="215"/>
      <c r="AH30" s="215"/>
      <c r="AI30" s="215"/>
      <c r="AJ30" s="215"/>
      <c r="AK30" s="215"/>
    </row>
    <row r="31" spans="1:37" s="17" customFormat="1" ht="18" customHeight="1">
      <c r="A31" s="452"/>
      <c r="C31" s="17" t="s">
        <v>224</v>
      </c>
      <c r="D31" s="214"/>
      <c r="E31" s="214"/>
      <c r="F31" s="214"/>
      <c r="G31" s="214"/>
      <c r="H31" s="214"/>
      <c r="I31" s="214"/>
      <c r="J31" s="214"/>
      <c r="K31" s="214"/>
      <c r="L31" s="214"/>
      <c r="M31" s="214"/>
      <c r="N31" s="214"/>
      <c r="O31" s="214"/>
      <c r="P31" s="214"/>
      <c r="Q31" s="214"/>
      <c r="R31" s="214"/>
      <c r="S31" s="214"/>
      <c r="T31" s="214"/>
      <c r="U31" s="214"/>
      <c r="V31" s="214"/>
      <c r="W31" s="214"/>
      <c r="X31" s="214"/>
      <c r="Y31" s="214"/>
      <c r="Z31" s="214"/>
      <c r="AA31" s="214"/>
      <c r="AB31" s="214"/>
      <c r="AC31" s="215"/>
      <c r="AD31" s="215"/>
      <c r="AE31" s="215"/>
      <c r="AF31" s="215"/>
      <c r="AG31" s="215"/>
      <c r="AH31" s="215"/>
      <c r="AI31" s="215"/>
      <c r="AJ31" s="215"/>
      <c r="AK31" s="215"/>
    </row>
    <row r="32" spans="1:37" s="17" customFormat="1" ht="18" customHeight="1">
      <c r="A32" s="452"/>
      <c r="C32" s="17" t="s">
        <v>270</v>
      </c>
      <c r="D32" s="214"/>
      <c r="E32" s="214"/>
      <c r="F32" s="214"/>
      <c r="G32" s="214"/>
      <c r="H32" s="214"/>
      <c r="I32" s="214"/>
      <c r="J32" s="214"/>
      <c r="K32" s="214"/>
      <c r="L32" s="214"/>
      <c r="M32" s="214"/>
      <c r="N32" s="214"/>
      <c r="O32" s="214"/>
      <c r="P32" s="214"/>
      <c r="Q32" s="214"/>
      <c r="R32" s="214"/>
      <c r="S32" s="214"/>
      <c r="T32" s="214"/>
      <c r="U32" s="214"/>
      <c r="V32" s="214"/>
      <c r="W32" s="214"/>
      <c r="X32" s="214"/>
      <c r="Y32" s="214"/>
      <c r="Z32" s="214"/>
      <c r="AA32" s="214"/>
      <c r="AB32" s="214"/>
      <c r="AC32" s="215"/>
      <c r="AD32" s="215"/>
      <c r="AE32" s="215"/>
      <c r="AF32" s="215"/>
      <c r="AG32" s="215"/>
      <c r="AH32" s="215"/>
      <c r="AI32" s="215"/>
      <c r="AJ32" s="215"/>
      <c r="AK32" s="215"/>
    </row>
    <row r="33" spans="1:37" s="17" customFormat="1" ht="18" customHeight="1">
      <c r="A33" s="452"/>
      <c r="D33" s="214"/>
      <c r="E33" s="214"/>
      <c r="F33" s="214"/>
      <c r="G33" s="214"/>
      <c r="H33" s="214"/>
      <c r="I33" s="214"/>
      <c r="J33" s="214"/>
      <c r="K33" s="214"/>
      <c r="L33" s="214"/>
      <c r="M33" s="214"/>
      <c r="N33" s="214"/>
      <c r="O33" s="214"/>
      <c r="P33" s="214"/>
      <c r="Q33" s="214"/>
      <c r="R33" s="214"/>
      <c r="S33" s="214"/>
      <c r="T33" s="214"/>
      <c r="U33" s="214"/>
      <c r="V33" s="214"/>
      <c r="W33" s="214"/>
      <c r="X33" s="214"/>
      <c r="Y33" s="214"/>
      <c r="Z33" s="214"/>
      <c r="AA33" s="214"/>
      <c r="AB33" s="214"/>
      <c r="AC33" s="215"/>
      <c r="AD33" s="215"/>
      <c r="AE33" s="215"/>
      <c r="AF33" s="215"/>
      <c r="AG33" s="215"/>
      <c r="AH33" s="215"/>
      <c r="AI33" s="215"/>
      <c r="AJ33" s="215"/>
      <c r="AK33" s="215"/>
    </row>
    <row r="34" spans="1:42" s="17" customFormat="1" ht="18" customHeight="1">
      <c r="A34" s="452" t="s">
        <v>242</v>
      </c>
      <c r="C34" s="17" t="s">
        <v>225</v>
      </c>
      <c r="D34" s="214"/>
      <c r="E34" s="214"/>
      <c r="F34" s="214"/>
      <c r="G34" s="214"/>
      <c r="H34" s="214"/>
      <c r="I34" s="214"/>
      <c r="J34" s="214"/>
      <c r="K34" s="214"/>
      <c r="L34" s="214"/>
      <c r="M34" s="214"/>
      <c r="N34" s="214"/>
      <c r="O34" s="214"/>
      <c r="P34" s="214"/>
      <c r="Q34" s="214"/>
      <c r="R34" s="214"/>
      <c r="S34" s="214"/>
      <c r="T34" s="214"/>
      <c r="U34" s="214"/>
      <c r="V34" s="214"/>
      <c r="W34" s="214"/>
      <c r="X34" s="214"/>
      <c r="Y34" s="214"/>
      <c r="Z34" s="214"/>
      <c r="AA34" s="214"/>
      <c r="AB34" s="214"/>
      <c r="AC34" s="215"/>
      <c r="AD34" s="215"/>
      <c r="AE34" s="215"/>
      <c r="AF34" s="215"/>
      <c r="AG34" s="215"/>
      <c r="AH34" s="215"/>
      <c r="AI34" s="215"/>
      <c r="AJ34" s="215"/>
      <c r="AK34" s="215"/>
      <c r="AP34" s="546"/>
    </row>
    <row r="35" spans="1:42" s="17" customFormat="1" ht="18" customHeight="1">
      <c r="A35" s="452"/>
      <c r="C35" s="17" t="s">
        <v>226</v>
      </c>
      <c r="D35" s="214"/>
      <c r="E35" s="214"/>
      <c r="F35" s="214"/>
      <c r="G35" s="214"/>
      <c r="H35" s="214"/>
      <c r="I35" s="214"/>
      <c r="J35" s="214"/>
      <c r="K35" s="214"/>
      <c r="L35" s="214"/>
      <c r="M35" s="214"/>
      <c r="N35" s="214"/>
      <c r="O35" s="214"/>
      <c r="P35" s="454"/>
      <c r="Q35" s="454"/>
      <c r="R35" s="454"/>
      <c r="S35" s="454"/>
      <c r="T35" s="454"/>
      <c r="U35" s="454"/>
      <c r="V35" s="454"/>
      <c r="W35" s="454"/>
      <c r="X35" s="454"/>
      <c r="Y35" s="454"/>
      <c r="Z35" s="454"/>
      <c r="AA35" s="454"/>
      <c r="AB35" s="454"/>
      <c r="AC35" s="455"/>
      <c r="AD35" s="455"/>
      <c r="AE35" s="455"/>
      <c r="AF35" s="215"/>
      <c r="AG35" s="215"/>
      <c r="AH35" s="215"/>
      <c r="AI35" s="215"/>
      <c r="AJ35" s="215"/>
      <c r="AK35" s="215"/>
      <c r="AP35" s="546"/>
    </row>
    <row r="36" spans="1:42" s="17" customFormat="1" ht="18" customHeight="1">
      <c r="A36" s="452"/>
      <c r="C36" s="17" t="s">
        <v>236</v>
      </c>
      <c r="D36" s="215"/>
      <c r="E36" s="215"/>
      <c r="F36" s="215"/>
      <c r="G36" s="215"/>
      <c r="H36" s="215"/>
      <c r="I36" s="215"/>
      <c r="J36" s="215"/>
      <c r="K36" s="215"/>
      <c r="L36" s="215"/>
      <c r="M36" s="215"/>
      <c r="N36" s="215"/>
      <c r="O36" s="215"/>
      <c r="P36" s="454"/>
      <c r="Q36" s="454"/>
      <c r="R36" s="454"/>
      <c r="S36" s="454"/>
      <c r="T36" s="454"/>
      <c r="U36" s="454"/>
      <c r="V36" s="454"/>
      <c r="W36" s="454"/>
      <c r="X36" s="454"/>
      <c r="Y36" s="454"/>
      <c r="Z36" s="454"/>
      <c r="AA36" s="454"/>
      <c r="AB36" s="454"/>
      <c r="AC36" s="454"/>
      <c r="AD36" s="454"/>
      <c r="AE36" s="454"/>
      <c r="AF36" s="215"/>
      <c r="AG36" s="215"/>
      <c r="AH36" s="215"/>
      <c r="AI36" s="215"/>
      <c r="AJ36" s="215"/>
      <c r="AK36" s="215"/>
      <c r="AP36" s="546"/>
    </row>
    <row r="37" spans="1:42" s="17" customFormat="1" ht="18" customHeight="1">
      <c r="A37" s="452"/>
      <c r="C37" s="17" t="s">
        <v>279</v>
      </c>
      <c r="D37" s="547"/>
      <c r="E37" s="547"/>
      <c r="F37" s="547"/>
      <c r="G37" s="547"/>
      <c r="H37" s="547"/>
      <c r="I37" s="547"/>
      <c r="J37" s="547"/>
      <c r="K37" s="547"/>
      <c r="L37" s="547"/>
      <c r="M37" s="547"/>
      <c r="N37" s="547"/>
      <c r="O37" s="547"/>
      <c r="P37" s="547"/>
      <c r="Q37" s="547"/>
      <c r="R37" s="547"/>
      <c r="S37" s="547"/>
      <c r="T37" s="547"/>
      <c r="U37" s="547"/>
      <c r="V37" s="547"/>
      <c r="W37" s="547"/>
      <c r="X37" s="547"/>
      <c r="Y37" s="547"/>
      <c r="Z37" s="547"/>
      <c r="AA37" s="547"/>
      <c r="AB37" s="547"/>
      <c r="AC37" s="547"/>
      <c r="AD37" s="547"/>
      <c r="AE37" s="547"/>
      <c r="AF37" s="547"/>
      <c r="AG37" s="547"/>
      <c r="AH37" s="547"/>
      <c r="AI37" s="547"/>
      <c r="AJ37" s="547"/>
      <c r="AK37" s="547"/>
      <c r="AP37" s="546"/>
    </row>
    <row r="38" spans="1:42" s="17" customFormat="1" ht="18" customHeight="1">
      <c r="A38" s="452"/>
      <c r="C38" s="17" t="s">
        <v>237</v>
      </c>
      <c r="D38" s="214"/>
      <c r="E38" s="214"/>
      <c r="F38" s="214"/>
      <c r="G38" s="214"/>
      <c r="H38" s="214"/>
      <c r="I38" s="214"/>
      <c r="J38" s="214"/>
      <c r="K38" s="214"/>
      <c r="L38" s="214"/>
      <c r="M38" s="214"/>
      <c r="N38" s="214"/>
      <c r="O38" s="214"/>
      <c r="P38" s="214"/>
      <c r="Q38" s="214"/>
      <c r="R38" s="214"/>
      <c r="S38" s="214"/>
      <c r="T38" s="214"/>
      <c r="U38" s="214"/>
      <c r="V38" s="214"/>
      <c r="W38" s="214"/>
      <c r="X38" s="214"/>
      <c r="Y38" s="214"/>
      <c r="Z38" s="214"/>
      <c r="AA38" s="214"/>
      <c r="AB38" s="214"/>
      <c r="AC38" s="215"/>
      <c r="AD38" s="215"/>
      <c r="AE38" s="215"/>
      <c r="AF38" s="215"/>
      <c r="AG38" s="215"/>
      <c r="AH38" s="215"/>
      <c r="AI38" s="215"/>
      <c r="AJ38" s="215"/>
      <c r="AK38" s="215"/>
      <c r="AP38" s="546"/>
    </row>
    <row r="39" spans="1:42" s="17" customFormat="1" ht="18" customHeight="1">
      <c r="A39" s="452"/>
      <c r="C39" s="17" t="s">
        <v>280</v>
      </c>
      <c r="D39" s="214"/>
      <c r="E39" s="214"/>
      <c r="F39" s="214"/>
      <c r="G39" s="214"/>
      <c r="H39" s="214"/>
      <c r="I39" s="214"/>
      <c r="J39" s="214"/>
      <c r="K39" s="214"/>
      <c r="L39" s="214"/>
      <c r="M39" s="214"/>
      <c r="N39" s="214"/>
      <c r="O39" s="214"/>
      <c r="P39" s="214"/>
      <c r="Q39" s="214"/>
      <c r="R39" s="214"/>
      <c r="S39" s="214"/>
      <c r="T39" s="214"/>
      <c r="U39" s="214"/>
      <c r="V39" s="214"/>
      <c r="W39" s="214"/>
      <c r="X39" s="214"/>
      <c r="Y39" s="214"/>
      <c r="Z39" s="214"/>
      <c r="AA39" s="214"/>
      <c r="AB39" s="214"/>
      <c r="AC39" s="215"/>
      <c r="AD39" s="215"/>
      <c r="AE39" s="215"/>
      <c r="AF39" s="215"/>
      <c r="AG39" s="215"/>
      <c r="AH39" s="215"/>
      <c r="AI39" s="215"/>
      <c r="AJ39" s="215"/>
      <c r="AK39" s="215"/>
      <c r="AP39" s="546"/>
    </row>
    <row r="40" spans="1:42" s="17" customFormat="1" ht="18" customHeight="1">
      <c r="A40" s="452"/>
      <c r="C40" s="17" t="s">
        <v>281</v>
      </c>
      <c r="D40" s="214"/>
      <c r="E40" s="214"/>
      <c r="F40" s="214"/>
      <c r="G40" s="214"/>
      <c r="H40" s="214"/>
      <c r="I40" s="214"/>
      <c r="J40" s="214"/>
      <c r="K40" s="214"/>
      <c r="L40" s="214"/>
      <c r="M40" s="214"/>
      <c r="N40" s="214"/>
      <c r="O40" s="214"/>
      <c r="P40" s="214"/>
      <c r="Q40" s="214"/>
      <c r="R40" s="214"/>
      <c r="S40" s="214"/>
      <c r="T40" s="214"/>
      <c r="U40" s="214"/>
      <c r="V40" s="214"/>
      <c r="W40" s="214"/>
      <c r="X40" s="214"/>
      <c r="Y40" s="214"/>
      <c r="Z40" s="214"/>
      <c r="AA40" s="214"/>
      <c r="AB40" s="214"/>
      <c r="AC40" s="215"/>
      <c r="AD40" s="215"/>
      <c r="AE40" s="215"/>
      <c r="AF40" s="215"/>
      <c r="AG40" s="215"/>
      <c r="AH40" s="215"/>
      <c r="AI40" s="215"/>
      <c r="AJ40" s="215"/>
      <c r="AK40" s="215"/>
      <c r="AP40" s="546"/>
    </row>
    <row r="41" spans="1:42" s="17" customFormat="1" ht="18" customHeight="1">
      <c r="A41" s="452"/>
      <c r="C41" s="17" t="s">
        <v>282</v>
      </c>
      <c r="D41" s="214"/>
      <c r="E41" s="214"/>
      <c r="F41" s="214"/>
      <c r="G41" s="214"/>
      <c r="H41" s="214"/>
      <c r="I41" s="214"/>
      <c r="J41" s="214"/>
      <c r="K41" s="214"/>
      <c r="L41" s="214"/>
      <c r="M41" s="214"/>
      <c r="N41" s="214"/>
      <c r="O41" s="214"/>
      <c r="P41" s="214"/>
      <c r="Q41" s="214"/>
      <c r="R41" s="214"/>
      <c r="S41" s="214"/>
      <c r="T41" s="214"/>
      <c r="U41" s="214"/>
      <c r="V41" s="214"/>
      <c r="W41" s="214"/>
      <c r="X41" s="214"/>
      <c r="Y41" s="214"/>
      <c r="Z41" s="214"/>
      <c r="AA41" s="214"/>
      <c r="AB41" s="214"/>
      <c r="AC41" s="215"/>
      <c r="AD41" s="215"/>
      <c r="AE41" s="215"/>
      <c r="AF41" s="215"/>
      <c r="AG41" s="215"/>
      <c r="AH41" s="215"/>
      <c r="AI41" s="215"/>
      <c r="AJ41" s="215"/>
      <c r="AK41" s="215"/>
      <c r="AP41" s="546"/>
    </row>
    <row r="42" spans="1:42" s="17" customFormat="1" ht="18" customHeight="1">
      <c r="A42" s="452"/>
      <c r="C42" s="17" t="s">
        <v>283</v>
      </c>
      <c r="D42" s="214"/>
      <c r="E42" s="214"/>
      <c r="F42" s="214"/>
      <c r="G42" s="214"/>
      <c r="H42" s="214"/>
      <c r="I42" s="214"/>
      <c r="J42" s="214"/>
      <c r="K42" s="214"/>
      <c r="L42" s="214"/>
      <c r="M42" s="214"/>
      <c r="N42" s="214"/>
      <c r="O42" s="214"/>
      <c r="P42" s="214"/>
      <c r="Q42" s="214"/>
      <c r="R42" s="214"/>
      <c r="S42" s="214"/>
      <c r="T42" s="214"/>
      <c r="U42" s="214"/>
      <c r="V42" s="214"/>
      <c r="W42" s="214"/>
      <c r="X42" s="214"/>
      <c r="Y42" s="214"/>
      <c r="Z42" s="214"/>
      <c r="AA42" s="214"/>
      <c r="AB42" s="214"/>
      <c r="AC42" s="215"/>
      <c r="AD42" s="215"/>
      <c r="AE42" s="215"/>
      <c r="AF42" s="215"/>
      <c r="AG42" s="215"/>
      <c r="AH42" s="215"/>
      <c r="AI42" s="215"/>
      <c r="AJ42" s="215"/>
      <c r="AK42" s="215"/>
      <c r="AP42" s="546"/>
    </row>
    <row r="43" spans="1:42" s="17" customFormat="1" ht="18" customHeight="1">
      <c r="A43" s="452"/>
      <c r="C43" s="17" t="s">
        <v>284</v>
      </c>
      <c r="D43" s="214"/>
      <c r="E43" s="214"/>
      <c r="F43" s="214"/>
      <c r="G43" s="214"/>
      <c r="H43" s="214"/>
      <c r="I43" s="214"/>
      <c r="J43" s="214"/>
      <c r="K43" s="214"/>
      <c r="L43" s="214"/>
      <c r="M43" s="214"/>
      <c r="N43" s="214"/>
      <c r="O43" s="214"/>
      <c r="P43" s="214"/>
      <c r="Q43" s="214"/>
      <c r="R43" s="214"/>
      <c r="S43" s="214"/>
      <c r="T43" s="214"/>
      <c r="U43" s="214"/>
      <c r="V43" s="214"/>
      <c r="W43" s="214"/>
      <c r="X43" s="214"/>
      <c r="Y43" s="214"/>
      <c r="Z43" s="214"/>
      <c r="AA43" s="214"/>
      <c r="AB43" s="214"/>
      <c r="AC43" s="215"/>
      <c r="AD43" s="215"/>
      <c r="AE43" s="215"/>
      <c r="AF43" s="215"/>
      <c r="AG43" s="215"/>
      <c r="AH43" s="215"/>
      <c r="AI43" s="215"/>
      <c r="AJ43" s="215"/>
      <c r="AK43" s="215"/>
      <c r="AP43" s="546"/>
    </row>
    <row r="44" spans="1:42" s="17" customFormat="1" ht="18" customHeight="1">
      <c r="A44" s="452"/>
      <c r="C44" s="17" t="s">
        <v>285</v>
      </c>
      <c r="D44" s="214"/>
      <c r="E44" s="214"/>
      <c r="F44" s="214"/>
      <c r="G44" s="214"/>
      <c r="H44" s="214"/>
      <c r="I44" s="214"/>
      <c r="J44" s="214"/>
      <c r="K44" s="214"/>
      <c r="L44" s="214"/>
      <c r="M44" s="214"/>
      <c r="N44" s="214"/>
      <c r="O44" s="214"/>
      <c r="P44" s="214"/>
      <c r="Q44" s="214"/>
      <c r="R44" s="214"/>
      <c r="S44" s="214"/>
      <c r="T44" s="214"/>
      <c r="U44" s="214"/>
      <c r="V44" s="214"/>
      <c r="W44" s="214"/>
      <c r="X44" s="214"/>
      <c r="Y44" s="214"/>
      <c r="Z44" s="214"/>
      <c r="AA44" s="214"/>
      <c r="AB44" s="214"/>
      <c r="AC44" s="215"/>
      <c r="AD44" s="215"/>
      <c r="AE44" s="215"/>
      <c r="AF44" s="215"/>
      <c r="AG44" s="215"/>
      <c r="AH44" s="215"/>
      <c r="AI44" s="215"/>
      <c r="AJ44" s="215"/>
      <c r="AK44" s="215"/>
      <c r="AP44" s="546"/>
    </row>
    <row r="45" spans="1:42" s="17" customFormat="1" ht="18" customHeight="1">
      <c r="A45" s="452"/>
      <c r="C45" s="17" t="s">
        <v>286</v>
      </c>
      <c r="D45" s="214"/>
      <c r="E45" s="214"/>
      <c r="F45" s="214"/>
      <c r="G45" s="214"/>
      <c r="H45" s="214"/>
      <c r="I45" s="214"/>
      <c r="J45" s="214"/>
      <c r="K45" s="214"/>
      <c r="L45" s="214"/>
      <c r="M45" s="214"/>
      <c r="N45" s="214"/>
      <c r="O45" s="214"/>
      <c r="P45" s="214"/>
      <c r="Q45" s="214"/>
      <c r="R45" s="214"/>
      <c r="S45" s="214"/>
      <c r="T45" s="214"/>
      <c r="U45" s="214"/>
      <c r="V45" s="214"/>
      <c r="W45" s="214"/>
      <c r="X45" s="214"/>
      <c r="Y45" s="214"/>
      <c r="Z45" s="214"/>
      <c r="AA45" s="214"/>
      <c r="AB45" s="214"/>
      <c r="AC45" s="215"/>
      <c r="AD45" s="215"/>
      <c r="AE45" s="215"/>
      <c r="AF45" s="215"/>
      <c r="AG45" s="215"/>
      <c r="AH45" s="215"/>
      <c r="AI45" s="215"/>
      <c r="AJ45" s="215"/>
      <c r="AK45" s="215"/>
      <c r="AP45" s="546"/>
    </row>
    <row r="46" spans="1:37" s="17" customFormat="1" ht="18" customHeight="1">
      <c r="A46" s="452"/>
      <c r="D46" s="214"/>
      <c r="E46" s="214"/>
      <c r="F46" s="214"/>
      <c r="G46" s="214"/>
      <c r="H46" s="214"/>
      <c r="I46" s="214"/>
      <c r="J46" s="214"/>
      <c r="K46" s="214"/>
      <c r="L46" s="214"/>
      <c r="M46" s="214"/>
      <c r="N46" s="214"/>
      <c r="O46" s="214"/>
      <c r="P46" s="214"/>
      <c r="Q46" s="214"/>
      <c r="R46" s="214"/>
      <c r="S46" s="214"/>
      <c r="T46" s="214"/>
      <c r="U46" s="214"/>
      <c r="V46" s="214"/>
      <c r="W46" s="214"/>
      <c r="X46" s="214"/>
      <c r="Y46" s="214"/>
      <c r="Z46" s="214"/>
      <c r="AA46" s="214"/>
      <c r="AB46" s="214"/>
      <c r="AC46" s="215"/>
      <c r="AD46" s="215"/>
      <c r="AE46" s="215"/>
      <c r="AF46" s="215"/>
      <c r="AG46" s="215"/>
      <c r="AH46" s="215"/>
      <c r="AI46" s="215"/>
      <c r="AJ46" s="215"/>
      <c r="AK46" s="215"/>
    </row>
    <row r="47" spans="1:37" s="17" customFormat="1" ht="18" customHeight="1">
      <c r="A47" s="452" t="s">
        <v>243</v>
      </c>
      <c r="C47" s="17" t="s">
        <v>252</v>
      </c>
      <c r="D47" s="214"/>
      <c r="E47" s="214"/>
      <c r="F47" s="214"/>
      <c r="G47" s="215"/>
      <c r="H47" s="215"/>
      <c r="I47" s="214"/>
      <c r="J47" s="214"/>
      <c r="K47" s="214"/>
      <c r="L47" s="214"/>
      <c r="M47" s="214"/>
      <c r="N47" s="214"/>
      <c r="O47" s="214"/>
      <c r="P47" s="214"/>
      <c r="Q47" s="214"/>
      <c r="R47" s="214"/>
      <c r="S47" s="214"/>
      <c r="T47" s="214"/>
      <c r="U47" s="214"/>
      <c r="V47" s="214"/>
      <c r="W47" s="214"/>
      <c r="X47" s="214"/>
      <c r="Y47" s="214"/>
      <c r="Z47" s="214"/>
      <c r="AA47" s="214"/>
      <c r="AB47" s="214"/>
      <c r="AC47" s="215"/>
      <c r="AD47" s="215"/>
      <c r="AE47" s="215"/>
      <c r="AF47" s="215"/>
      <c r="AG47" s="215"/>
      <c r="AH47" s="215"/>
      <c r="AI47" s="215"/>
      <c r="AJ47" s="215"/>
      <c r="AK47" s="215"/>
    </row>
    <row r="48" spans="1:37" ht="18" customHeight="1">
      <c r="A48" s="452"/>
      <c r="B48" s="17"/>
      <c r="C48" s="17"/>
      <c r="D48" s="214"/>
      <c r="E48" s="214"/>
      <c r="F48" s="214"/>
      <c r="G48" s="215"/>
      <c r="H48" s="215"/>
      <c r="I48" s="214"/>
      <c r="J48" s="214"/>
      <c r="K48" s="214"/>
      <c r="L48" s="214"/>
      <c r="M48" s="214"/>
      <c r="N48" s="214"/>
      <c r="O48" s="214"/>
      <c r="P48" s="214"/>
      <c r="Q48" s="214"/>
      <c r="R48" s="214"/>
      <c r="S48" s="214"/>
      <c r="T48" s="214"/>
      <c r="U48" s="214"/>
      <c r="V48" s="214"/>
      <c r="W48" s="214"/>
      <c r="X48" s="214"/>
      <c r="Y48" s="214"/>
      <c r="Z48" s="214"/>
      <c r="AA48" s="214"/>
      <c r="AB48" s="214"/>
      <c r="AC48" s="215"/>
      <c r="AD48" s="215"/>
      <c r="AE48" s="215"/>
      <c r="AF48" s="215"/>
      <c r="AG48" s="215"/>
      <c r="AH48" s="215"/>
      <c r="AI48" s="215"/>
      <c r="AJ48" s="215"/>
      <c r="AK48" s="215"/>
    </row>
    <row r="49" spans="1:37" ht="18" customHeight="1">
      <c r="A49" s="452" t="s">
        <v>244</v>
      </c>
      <c r="B49" s="17"/>
      <c r="C49" s="17" t="s">
        <v>227</v>
      </c>
      <c r="D49" s="214"/>
      <c r="E49" s="214"/>
      <c r="F49" s="214"/>
      <c r="G49" s="214"/>
      <c r="H49" s="214"/>
      <c r="I49" s="214"/>
      <c r="J49" s="214"/>
      <c r="K49" s="214"/>
      <c r="L49" s="214"/>
      <c r="M49" s="214"/>
      <c r="N49" s="214"/>
      <c r="O49" s="214"/>
      <c r="P49" s="214"/>
      <c r="Q49" s="214"/>
      <c r="R49" s="214"/>
      <c r="S49" s="214"/>
      <c r="T49" s="214"/>
      <c r="U49" s="214"/>
      <c r="V49" s="214"/>
      <c r="W49" s="214"/>
      <c r="X49" s="214"/>
      <c r="Y49" s="214"/>
      <c r="Z49" s="214"/>
      <c r="AA49" s="214"/>
      <c r="AB49" s="214"/>
      <c r="AC49" s="215"/>
      <c r="AD49" s="215"/>
      <c r="AE49" s="215"/>
      <c r="AF49" s="215"/>
      <c r="AG49" s="215"/>
      <c r="AH49" s="215"/>
      <c r="AI49" s="215"/>
      <c r="AJ49" s="215"/>
      <c r="AK49" s="215"/>
    </row>
    <row r="50" spans="1:37" ht="18" customHeight="1">
      <c r="A50" s="452"/>
      <c r="B50" s="17"/>
      <c r="C50" s="17"/>
      <c r="D50" s="215"/>
      <c r="E50" s="215"/>
      <c r="F50" s="215"/>
      <c r="G50" s="215"/>
      <c r="H50" s="215"/>
      <c r="I50" s="215"/>
      <c r="J50" s="215"/>
      <c r="K50" s="215"/>
      <c r="L50" s="215"/>
      <c r="M50" s="215"/>
      <c r="N50" s="215"/>
      <c r="O50" s="215"/>
      <c r="P50" s="215"/>
      <c r="Q50" s="215"/>
      <c r="R50" s="215"/>
      <c r="S50" s="215"/>
      <c r="T50" s="215"/>
      <c r="U50" s="215"/>
      <c r="V50" s="215"/>
      <c r="W50" s="215"/>
      <c r="X50" s="215"/>
      <c r="Y50" s="215"/>
      <c r="Z50" s="215"/>
      <c r="AA50" s="215"/>
      <c r="AB50" s="215"/>
      <c r="AC50" s="215"/>
      <c r="AD50" s="215"/>
      <c r="AE50" s="215"/>
      <c r="AF50" s="215"/>
      <c r="AG50" s="215"/>
      <c r="AH50" s="215"/>
      <c r="AI50" s="215"/>
      <c r="AJ50" s="215"/>
      <c r="AK50" s="215"/>
    </row>
    <row r="51" spans="1:37" ht="18" customHeight="1">
      <c r="A51" s="452" t="s">
        <v>245</v>
      </c>
      <c r="B51" s="17"/>
      <c r="C51" s="17" t="s">
        <v>228</v>
      </c>
      <c r="D51" s="215"/>
      <c r="E51" s="215"/>
      <c r="F51" s="215"/>
      <c r="G51" s="215"/>
      <c r="H51" s="215"/>
      <c r="I51" s="215"/>
      <c r="J51" s="215"/>
      <c r="K51" s="215"/>
      <c r="L51" s="215"/>
      <c r="M51" s="215"/>
      <c r="N51" s="215"/>
      <c r="O51" s="215"/>
      <c r="P51" s="215"/>
      <c r="Q51" s="215"/>
      <c r="R51" s="215"/>
      <c r="S51" s="215"/>
      <c r="T51" s="215"/>
      <c r="U51" s="215"/>
      <c r="V51" s="215"/>
      <c r="W51" s="215"/>
      <c r="X51" s="215"/>
      <c r="Y51" s="215"/>
      <c r="Z51" s="215"/>
      <c r="AA51" s="215"/>
      <c r="AB51" s="215"/>
      <c r="AC51" s="215"/>
      <c r="AD51" s="215"/>
      <c r="AE51" s="215"/>
      <c r="AF51" s="215"/>
      <c r="AG51" s="215"/>
      <c r="AH51" s="215"/>
      <c r="AI51" s="215"/>
      <c r="AJ51" s="215"/>
      <c r="AK51" s="215"/>
    </row>
    <row r="52" spans="1:37" ht="18" customHeight="1">
      <c r="A52" s="452"/>
      <c r="B52" s="17"/>
      <c r="C52" s="17"/>
      <c r="D52" s="215"/>
      <c r="E52" s="215"/>
      <c r="F52" s="215"/>
      <c r="G52" s="215"/>
      <c r="H52" s="215"/>
      <c r="I52" s="215"/>
      <c r="J52" s="215"/>
      <c r="K52" s="215"/>
      <c r="L52" s="215"/>
      <c r="M52" s="215"/>
      <c r="N52" s="215"/>
      <c r="O52" s="215"/>
      <c r="P52" s="215"/>
      <c r="Q52" s="215"/>
      <c r="R52" s="215"/>
      <c r="S52" s="215"/>
      <c r="T52" s="215"/>
      <c r="U52" s="215"/>
      <c r="V52" s="215"/>
      <c r="W52" s="215"/>
      <c r="X52" s="215"/>
      <c r="Y52" s="215"/>
      <c r="Z52" s="215"/>
      <c r="AA52" s="215"/>
      <c r="AB52" s="215"/>
      <c r="AC52" s="215"/>
      <c r="AD52" s="215"/>
      <c r="AE52" s="215"/>
      <c r="AF52" s="215"/>
      <c r="AG52" s="215"/>
      <c r="AH52" s="215"/>
      <c r="AI52" s="215"/>
      <c r="AJ52" s="215"/>
      <c r="AK52" s="215"/>
    </row>
    <row r="53" spans="1:37" ht="18" customHeight="1">
      <c r="A53" s="452" t="s">
        <v>246</v>
      </c>
      <c r="B53" s="17"/>
      <c r="C53" s="17" t="s">
        <v>229</v>
      </c>
      <c r="D53" s="215"/>
      <c r="E53" s="215"/>
      <c r="F53" s="215"/>
      <c r="G53" s="215"/>
      <c r="H53" s="215"/>
      <c r="I53" s="215"/>
      <c r="J53" s="215"/>
      <c r="K53" s="215"/>
      <c r="L53" s="215"/>
      <c r="M53" s="215"/>
      <c r="N53" s="215"/>
      <c r="O53" s="215"/>
      <c r="P53" s="215"/>
      <c r="Q53" s="215"/>
      <c r="R53" s="215"/>
      <c r="S53" s="215"/>
      <c r="T53" s="215"/>
      <c r="U53" s="215"/>
      <c r="V53" s="215"/>
      <c r="W53" s="215"/>
      <c r="X53" s="215"/>
      <c r="Y53" s="215"/>
      <c r="Z53" s="215"/>
      <c r="AA53" s="215"/>
      <c r="AB53" s="215"/>
      <c r="AC53" s="215"/>
      <c r="AD53" s="215"/>
      <c r="AE53" s="215"/>
      <c r="AF53" s="215"/>
      <c r="AG53" s="215"/>
      <c r="AH53" s="215"/>
      <c r="AI53" s="215"/>
      <c r="AJ53" s="215"/>
      <c r="AK53" s="215"/>
    </row>
    <row r="54" spans="1:37" ht="18" customHeight="1">
      <c r="A54" s="452"/>
      <c r="B54" s="17"/>
      <c r="C54" s="17"/>
      <c r="D54" s="215"/>
      <c r="E54" s="215"/>
      <c r="F54" s="215"/>
      <c r="G54" s="215"/>
      <c r="H54" s="215"/>
      <c r="I54" s="215"/>
      <c r="J54" s="215"/>
      <c r="K54" s="215"/>
      <c r="L54" s="215"/>
      <c r="M54" s="215"/>
      <c r="N54" s="215"/>
      <c r="O54" s="215"/>
      <c r="P54" s="215"/>
      <c r="Q54" s="215"/>
      <c r="R54" s="215"/>
      <c r="S54" s="215"/>
      <c r="T54" s="215"/>
      <c r="U54" s="215"/>
      <c r="V54" s="215"/>
      <c r="W54" s="215"/>
      <c r="X54" s="215"/>
      <c r="Y54" s="215"/>
      <c r="Z54" s="215"/>
      <c r="AA54" s="215"/>
      <c r="AB54" s="215"/>
      <c r="AC54" s="215"/>
      <c r="AD54" s="215"/>
      <c r="AE54" s="215"/>
      <c r="AF54" s="215"/>
      <c r="AG54" s="215"/>
      <c r="AH54" s="215"/>
      <c r="AI54" s="215"/>
      <c r="AJ54" s="13"/>
      <c r="AK54" s="13"/>
    </row>
    <row r="55" spans="1:37" ht="18" customHeight="1">
      <c r="A55" s="452" t="s">
        <v>247</v>
      </c>
      <c r="B55" s="17"/>
      <c r="C55" s="17" t="s">
        <v>248</v>
      </c>
      <c r="D55" s="215"/>
      <c r="E55" s="215"/>
      <c r="F55" s="215"/>
      <c r="G55" s="215"/>
      <c r="H55" s="215"/>
      <c r="I55" s="215"/>
      <c r="J55" s="215"/>
      <c r="K55" s="215"/>
      <c r="L55" s="215"/>
      <c r="M55" s="215"/>
      <c r="N55" s="215"/>
      <c r="O55" s="215"/>
      <c r="P55" s="215"/>
      <c r="Q55" s="215"/>
      <c r="R55" s="215"/>
      <c r="S55" s="215"/>
      <c r="T55" s="215"/>
      <c r="U55" s="215"/>
      <c r="V55" s="215"/>
      <c r="W55" s="215"/>
      <c r="X55" s="215"/>
      <c r="Y55" s="215"/>
      <c r="Z55" s="215"/>
      <c r="AA55" s="215"/>
      <c r="AB55" s="215"/>
      <c r="AC55" s="215"/>
      <c r="AD55" s="215"/>
      <c r="AE55" s="215"/>
      <c r="AF55" s="215"/>
      <c r="AG55" s="215"/>
      <c r="AH55" s="215"/>
      <c r="AI55" s="215"/>
      <c r="AJ55" s="13"/>
      <c r="AK55" s="13"/>
    </row>
    <row r="56" spans="1:37" ht="18" customHeight="1">
      <c r="A56" s="214"/>
      <c r="B56" s="13"/>
      <c r="C56" s="17" t="s">
        <v>271</v>
      </c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</row>
    <row r="57" spans="1:37" ht="12.75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215"/>
      <c r="V57" s="215"/>
      <c r="W57" s="215"/>
      <c r="X57" s="215"/>
      <c r="Y57" s="215"/>
      <c r="Z57" s="624"/>
      <c r="AA57" s="624"/>
      <c r="AB57" s="624"/>
      <c r="AC57" s="624"/>
      <c r="AD57" s="624"/>
      <c r="AE57" s="624"/>
      <c r="AF57" s="624"/>
      <c r="AG57" s="624"/>
      <c r="AH57" s="624"/>
      <c r="AI57" s="624"/>
      <c r="AJ57" s="13"/>
      <c r="AK57" s="13"/>
    </row>
    <row r="58" spans="1:37" ht="12.75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215"/>
      <c r="V58" s="215"/>
      <c r="W58" s="215"/>
      <c r="X58" s="215"/>
      <c r="Y58" s="215"/>
      <c r="Z58" s="624"/>
      <c r="AA58" s="624"/>
      <c r="AB58" s="624"/>
      <c r="AC58" s="624"/>
      <c r="AD58" s="624"/>
      <c r="AE58" s="624"/>
      <c r="AF58" s="624"/>
      <c r="AG58" s="624"/>
      <c r="AH58" s="624"/>
      <c r="AI58" s="624"/>
      <c r="AJ58" s="13"/>
      <c r="AK58" s="13"/>
    </row>
    <row r="59" spans="1:37" ht="12.75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456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</row>
    <row r="60" spans="1:37" ht="12.75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</row>
    <row r="61" spans="1:37" ht="12.75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</row>
    <row r="62" spans="1:37" ht="12.75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</row>
    <row r="63" spans="1:37" ht="12.75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</row>
    <row r="64" spans="1:37" ht="12.75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</row>
    <row r="65" spans="1:37" ht="12.75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</row>
    <row r="66" spans="1:37" ht="12.75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</row>
    <row r="67" spans="1:37" ht="12.75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</row>
    <row r="68" spans="1:37" ht="12.75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</row>
    <row r="69" spans="1:37" ht="12.75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</row>
    <row r="70" spans="1:37" ht="12.75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</row>
    <row r="71" spans="1:37" ht="12.75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</row>
  </sheetData>
  <sheetProtection sheet="1" objects="1" scenarios="1" selectLockedCells="1"/>
  <mergeCells count="7">
    <mergeCell ref="A6:AI6"/>
    <mergeCell ref="Z57:AI57"/>
    <mergeCell ref="Z58:AI58"/>
    <mergeCell ref="F1:AD1"/>
    <mergeCell ref="A3:AI3"/>
    <mergeCell ref="A4:AI4"/>
    <mergeCell ref="A5:AI5"/>
  </mergeCells>
  <printOptions horizontalCentered="1"/>
  <pageMargins left="0.5905511811023623" right="0" top="0.3937007874015748" bottom="0" header="0.5118110236220472" footer="0.5118110236220472"/>
  <pageSetup fitToHeight="1" fitToWidth="1" horizontalDpi="1200" verticalDpi="1200" orientation="portrait" paperSize="9" scale="8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1">
    <pageSetUpPr fitToPage="1"/>
  </sheetPr>
  <dimension ref="A1:AJ175"/>
  <sheetViews>
    <sheetView zoomScalePageLayoutView="0" workbookViewId="0" topLeftCell="A1">
      <selection activeCell="D2" sqref="D2:P2"/>
    </sheetView>
  </sheetViews>
  <sheetFormatPr defaultColWidth="11.421875" defaultRowHeight="12.75"/>
  <cols>
    <col min="2" max="2" width="4.7109375" style="12" hidden="1" customWidth="1"/>
    <col min="3" max="4" width="4.7109375" style="23" customWidth="1"/>
    <col min="5" max="5" width="16.7109375" style="0" customWidth="1"/>
    <col min="6" max="7" width="4.7109375" style="23" customWidth="1"/>
    <col min="8" max="8" width="16.7109375" style="0" customWidth="1"/>
    <col min="9" max="10" width="4.7109375" style="23" customWidth="1"/>
    <col min="11" max="11" width="16.7109375" style="0" customWidth="1"/>
    <col min="12" max="13" width="4.7109375" style="23" customWidth="1"/>
    <col min="14" max="14" width="16.7109375" style="0" customWidth="1"/>
    <col min="15" max="16" width="4.7109375" style="23" customWidth="1"/>
    <col min="17" max="17" width="16.7109375" style="0" customWidth="1"/>
    <col min="18" max="19" width="4.7109375" style="12" hidden="1" customWidth="1"/>
    <col min="20" max="20" width="18.7109375" style="10" hidden="1" customWidth="1"/>
    <col min="21" max="22" width="4.7109375" style="12" hidden="1" customWidth="1"/>
    <col min="23" max="23" width="18.7109375" style="10" hidden="1" customWidth="1"/>
    <col min="24" max="25" width="4.7109375" style="12" hidden="1" customWidth="1"/>
    <col min="26" max="26" width="18.7109375" style="10" hidden="1" customWidth="1"/>
    <col min="27" max="28" width="4.7109375" style="12" hidden="1" customWidth="1"/>
    <col min="29" max="29" width="18.7109375" style="10" hidden="1" customWidth="1"/>
    <col min="30" max="31" width="4.7109375" style="12" hidden="1" customWidth="1"/>
    <col min="32" max="32" width="18.7109375" style="10" hidden="1" customWidth="1"/>
  </cols>
  <sheetData>
    <row r="1" spans="2:32" s="189" customFormat="1" ht="27" customHeight="1">
      <c r="B1" s="226"/>
      <c r="C1" s="227"/>
      <c r="D1" s="647" t="s">
        <v>85</v>
      </c>
      <c r="E1" s="647"/>
      <c r="F1" s="647"/>
      <c r="G1" s="647"/>
      <c r="H1" s="647"/>
      <c r="I1" s="647"/>
      <c r="J1" s="647"/>
      <c r="K1" s="647"/>
      <c r="L1" s="647"/>
      <c r="M1" s="647"/>
      <c r="N1" s="647"/>
      <c r="O1" s="647"/>
      <c r="P1" s="647"/>
      <c r="R1" s="226"/>
      <c r="S1" s="226"/>
      <c r="T1" s="228"/>
      <c r="U1" s="226"/>
      <c r="V1" s="226"/>
      <c r="W1" s="228"/>
      <c r="X1" s="226"/>
      <c r="Y1" s="226"/>
      <c r="Z1" s="228"/>
      <c r="AA1" s="226"/>
      <c r="AB1" s="226"/>
      <c r="AC1" s="228"/>
      <c r="AD1" s="226"/>
      <c r="AE1" s="226"/>
      <c r="AF1" s="228"/>
    </row>
    <row r="2" spans="4:34" s="189" customFormat="1" ht="23.25" customHeight="1">
      <c r="D2" s="646" t="s">
        <v>287</v>
      </c>
      <c r="E2" s="646"/>
      <c r="F2" s="646"/>
      <c r="G2" s="646"/>
      <c r="H2" s="646"/>
      <c r="I2" s="646"/>
      <c r="J2" s="646"/>
      <c r="K2" s="646"/>
      <c r="L2" s="646"/>
      <c r="M2" s="646"/>
      <c r="N2" s="646"/>
      <c r="O2" s="646"/>
      <c r="P2" s="646"/>
      <c r="R2" s="229"/>
      <c r="S2" s="229"/>
      <c r="T2" s="228"/>
      <c r="U2" s="226"/>
      <c r="V2" s="226"/>
      <c r="W2" s="228"/>
      <c r="X2" s="226"/>
      <c r="Y2" s="226"/>
      <c r="Z2" s="228"/>
      <c r="AA2" s="226"/>
      <c r="AB2" s="226"/>
      <c r="AC2" s="228"/>
      <c r="AD2" s="226"/>
      <c r="AE2" s="226"/>
      <c r="AF2" s="228"/>
      <c r="AG2" s="228" t="s">
        <v>97</v>
      </c>
      <c r="AH2" s="228"/>
    </row>
    <row r="3" spans="4:36" s="189" customFormat="1" ht="15.75" customHeight="1">
      <c r="D3" s="230"/>
      <c r="E3" s="650" t="s">
        <v>112</v>
      </c>
      <c r="F3" s="650"/>
      <c r="G3" s="650"/>
      <c r="H3" s="258" t="s">
        <v>203</v>
      </c>
      <c r="I3" s="167"/>
      <c r="K3" s="190" t="s">
        <v>86</v>
      </c>
      <c r="N3" s="147" t="str">
        <f>IF(N174=0,Q175,N175)</f>
        <v>01.07.</v>
      </c>
      <c r="O3" s="651">
        <f>IF(N174=0,Q174,N174)</f>
        <v>1995</v>
      </c>
      <c r="P3" s="651"/>
      <c r="R3" s="229"/>
      <c r="S3" s="229"/>
      <c r="T3" s="228"/>
      <c r="U3" s="226"/>
      <c r="V3" s="226"/>
      <c r="W3" s="228"/>
      <c r="X3" s="226"/>
      <c r="Y3" s="226"/>
      <c r="Z3" s="228"/>
      <c r="AA3" s="226"/>
      <c r="AB3" s="226"/>
      <c r="AC3" s="228"/>
      <c r="AD3" s="226"/>
      <c r="AE3" s="226"/>
      <c r="AF3" s="228"/>
      <c r="AG3" s="228" t="s">
        <v>98</v>
      </c>
      <c r="AH3" s="228"/>
      <c r="AI3" s="228"/>
      <c r="AJ3" s="228"/>
    </row>
    <row r="4" spans="6:35" s="189" customFormat="1" ht="18" customHeight="1">
      <c r="F4" s="648" t="s">
        <v>288</v>
      </c>
      <c r="G4" s="648"/>
      <c r="H4" s="648"/>
      <c r="I4" s="231"/>
      <c r="J4" s="232"/>
      <c r="K4" s="86">
        <v>41699</v>
      </c>
      <c r="L4" s="233"/>
      <c r="M4" s="649"/>
      <c r="N4" s="649"/>
      <c r="R4" s="229"/>
      <c r="S4" s="229"/>
      <c r="T4" s="228"/>
      <c r="U4" s="226"/>
      <c r="V4" s="226"/>
      <c r="W4" s="228"/>
      <c r="X4" s="226"/>
      <c r="Y4" s="226"/>
      <c r="Z4" s="228"/>
      <c r="AA4" s="226"/>
      <c r="AB4" s="226"/>
      <c r="AC4" s="228"/>
      <c r="AD4" s="226"/>
      <c r="AE4" s="226"/>
      <c r="AF4" s="228"/>
      <c r="AG4" s="228" t="s">
        <v>99</v>
      </c>
      <c r="AH4" s="228"/>
      <c r="AI4" s="228"/>
    </row>
    <row r="5" spans="1:34" s="189" customFormat="1" ht="18" customHeight="1">
      <c r="A5" s="631" t="s">
        <v>78</v>
      </c>
      <c r="B5" s="631"/>
      <c r="C5" s="631"/>
      <c r="D5" s="631"/>
      <c r="E5" s="631"/>
      <c r="F5" s="631"/>
      <c r="G5" s="631"/>
      <c r="H5" s="631"/>
      <c r="I5" s="648" t="s">
        <v>289</v>
      </c>
      <c r="J5" s="648"/>
      <c r="K5" s="648"/>
      <c r="L5" s="648"/>
      <c r="M5" s="648"/>
      <c r="R5" s="229"/>
      <c r="S5" s="229"/>
      <c r="T5" s="228"/>
      <c r="U5" s="226"/>
      <c r="V5" s="226"/>
      <c r="W5" s="228"/>
      <c r="X5" s="226"/>
      <c r="Y5" s="226"/>
      <c r="Z5" s="228"/>
      <c r="AA5" s="226"/>
      <c r="AB5" s="226"/>
      <c r="AC5" s="228"/>
      <c r="AD5" s="226"/>
      <c r="AE5" s="226"/>
      <c r="AF5" s="228"/>
      <c r="AG5" s="228" t="s">
        <v>100</v>
      </c>
      <c r="AH5" s="228"/>
    </row>
    <row r="6" spans="1:32" s="189" customFormat="1" ht="18" customHeight="1">
      <c r="A6" s="635" t="s">
        <v>47</v>
      </c>
      <c r="B6" s="635"/>
      <c r="C6" s="635"/>
      <c r="D6" s="635"/>
      <c r="E6" s="635"/>
      <c r="F6" s="636"/>
      <c r="G6" s="636"/>
      <c r="H6" s="635"/>
      <c r="I6" s="636"/>
      <c r="J6" s="636"/>
      <c r="K6" s="635"/>
      <c r="L6" s="636"/>
      <c r="M6" s="636"/>
      <c r="N6" s="635"/>
      <c r="O6" s="636"/>
      <c r="P6" s="636"/>
      <c r="Q6" s="635"/>
      <c r="R6" s="234"/>
      <c r="S6" s="234"/>
      <c r="T6" s="228"/>
      <c r="U6" s="226"/>
      <c r="V6" s="226"/>
      <c r="W6" s="228"/>
      <c r="X6" s="226"/>
      <c r="Y6" s="226"/>
      <c r="Z6" s="228"/>
      <c r="AA6" s="226"/>
      <c r="AB6" s="226"/>
      <c r="AC6" s="228"/>
      <c r="AD6" s="226"/>
      <c r="AE6" s="226"/>
      <c r="AF6" s="228"/>
    </row>
    <row r="7" spans="1:32" s="189" customFormat="1" ht="15" customHeight="1" thickBot="1">
      <c r="A7" s="637" t="s">
        <v>5</v>
      </c>
      <c r="B7" s="637"/>
      <c r="C7" s="637"/>
      <c r="D7" s="637"/>
      <c r="E7" s="637"/>
      <c r="F7" s="638"/>
      <c r="G7" s="638"/>
      <c r="H7" s="637"/>
      <c r="I7" s="638"/>
      <c r="J7" s="638"/>
      <c r="K7" s="637"/>
      <c r="L7" s="638"/>
      <c r="M7" s="638"/>
      <c r="N7" s="637"/>
      <c r="O7" s="638"/>
      <c r="P7" s="638"/>
      <c r="Q7" s="637"/>
      <c r="R7" s="235"/>
      <c r="S7" s="235"/>
      <c r="T7" s="228"/>
      <c r="U7" s="226"/>
      <c r="V7" s="226"/>
      <c r="W7" s="228"/>
      <c r="X7" s="226"/>
      <c r="Y7" s="226"/>
      <c r="Z7" s="228"/>
      <c r="AA7" s="226"/>
      <c r="AB7" s="226"/>
      <c r="AC7" s="228"/>
      <c r="AD7" s="226"/>
      <c r="AE7" s="226"/>
      <c r="AF7" s="228"/>
    </row>
    <row r="8" spans="1:32" s="232" customFormat="1" ht="12.75" customHeight="1" thickBot="1" thickTop="1">
      <c r="A8" s="632" t="s">
        <v>70</v>
      </c>
      <c r="B8" s="236"/>
      <c r="C8" s="639" t="s">
        <v>70</v>
      </c>
      <c r="D8" s="640"/>
      <c r="E8" s="641"/>
      <c r="F8" s="639" t="s">
        <v>70</v>
      </c>
      <c r="G8" s="640"/>
      <c r="H8" s="641"/>
      <c r="I8" s="639" t="s">
        <v>70</v>
      </c>
      <c r="J8" s="640"/>
      <c r="K8" s="641"/>
      <c r="L8" s="639" t="s">
        <v>70</v>
      </c>
      <c r="M8" s="640"/>
      <c r="N8" s="641"/>
      <c r="O8"/>
      <c r="P8"/>
      <c r="Q8"/>
      <c r="R8" s="235"/>
      <c r="S8" s="235"/>
      <c r="T8" s="228"/>
      <c r="U8" s="226"/>
      <c r="V8" s="226"/>
      <c r="W8" s="228"/>
      <c r="X8" s="226"/>
      <c r="Y8" s="226"/>
      <c r="Z8" s="228"/>
      <c r="AA8" s="226"/>
      <c r="AB8" s="226"/>
      <c r="AC8" s="228"/>
      <c r="AD8" s="226"/>
      <c r="AE8" s="226"/>
      <c r="AF8" s="228"/>
    </row>
    <row r="9" spans="1:34" s="232" customFormat="1" ht="12.75" customHeight="1" thickTop="1">
      <c r="A9" s="633"/>
      <c r="B9" s="237"/>
      <c r="C9" s="642" t="s">
        <v>290</v>
      </c>
      <c r="D9" s="643"/>
      <c r="E9" s="644"/>
      <c r="F9" s="642" t="s">
        <v>291</v>
      </c>
      <c r="G9" s="643"/>
      <c r="H9" s="644"/>
      <c r="I9" s="642" t="s">
        <v>293</v>
      </c>
      <c r="J9" s="643"/>
      <c r="K9" s="644"/>
      <c r="L9" s="642" t="s">
        <v>295</v>
      </c>
      <c r="M9" s="643"/>
      <c r="N9" s="644"/>
      <c r="O9"/>
      <c r="P9"/>
      <c r="Q9"/>
      <c r="R9" s="235"/>
      <c r="S9" s="235"/>
      <c r="T9" s="228"/>
      <c r="U9" s="226"/>
      <c r="V9" s="226"/>
      <c r="W9" s="228"/>
      <c r="X9" s="226"/>
      <c r="Y9" s="226"/>
      <c r="Z9" s="228"/>
      <c r="AA9" s="226"/>
      <c r="AB9" s="226"/>
      <c r="AC9" s="228"/>
      <c r="AD9" s="226"/>
      <c r="AE9" s="226"/>
      <c r="AF9" s="228"/>
      <c r="AG9" s="228" t="s">
        <v>254</v>
      </c>
      <c r="AH9" s="228"/>
    </row>
    <row r="10" spans="1:34" s="189" customFormat="1" ht="12.75" customHeight="1" thickBot="1">
      <c r="A10" s="634"/>
      <c r="B10" s="238"/>
      <c r="C10" s="628" t="s">
        <v>289</v>
      </c>
      <c r="D10" s="629"/>
      <c r="E10" s="630"/>
      <c r="F10" s="628" t="s">
        <v>292</v>
      </c>
      <c r="G10" s="629"/>
      <c r="H10" s="630"/>
      <c r="I10" s="628" t="s">
        <v>294</v>
      </c>
      <c r="J10" s="629"/>
      <c r="K10" s="630"/>
      <c r="L10" s="628" t="s">
        <v>296</v>
      </c>
      <c r="M10" s="629"/>
      <c r="N10" s="630"/>
      <c r="O10"/>
      <c r="P10"/>
      <c r="Q10"/>
      <c r="R10" s="189">
        <f>C145</f>
        <v>0</v>
      </c>
      <c r="U10" s="189">
        <f>F145</f>
        <v>0</v>
      </c>
      <c r="X10" s="189">
        <f>I145</f>
        <v>0</v>
      </c>
      <c r="AA10" s="189">
        <f>L145</f>
        <v>0</v>
      </c>
      <c r="AD10" s="645">
        <f>O145</f>
        <v>0</v>
      </c>
      <c r="AE10" s="645"/>
      <c r="AF10" s="645"/>
      <c r="AG10" s="228" t="s">
        <v>70</v>
      </c>
      <c r="AH10" s="228"/>
    </row>
    <row r="11" spans="1:32" s="232" customFormat="1" ht="12.75" customHeight="1" thickBot="1" thickTop="1">
      <c r="A11" s="625" t="s">
        <v>37</v>
      </c>
      <c r="B11" s="239"/>
      <c r="C11" s="164" t="s">
        <v>73</v>
      </c>
      <c r="D11" s="165" t="s">
        <v>17</v>
      </c>
      <c r="E11" s="166" t="s">
        <v>74</v>
      </c>
      <c r="F11" s="164" t="s">
        <v>73</v>
      </c>
      <c r="G11" s="165" t="s">
        <v>17</v>
      </c>
      <c r="H11" s="166" t="s">
        <v>74</v>
      </c>
      <c r="I11" s="164" t="s">
        <v>73</v>
      </c>
      <c r="J11" s="165" t="s">
        <v>17</v>
      </c>
      <c r="K11" s="166" t="s">
        <v>74</v>
      </c>
      <c r="L11" s="164" t="s">
        <v>73</v>
      </c>
      <c r="M11" s="165" t="s">
        <v>17</v>
      </c>
      <c r="N11" s="166" t="s">
        <v>74</v>
      </c>
      <c r="O11"/>
      <c r="P11"/>
      <c r="Q11"/>
      <c r="AD11" s="240"/>
      <c r="AE11" s="240"/>
      <c r="AF11" s="240"/>
    </row>
    <row r="12" spans="1:31" s="226" customFormat="1" ht="12.75" customHeight="1" hidden="1" thickBot="1">
      <c r="A12" s="626"/>
      <c r="B12" s="241"/>
      <c r="C12" s="242">
        <v>10</v>
      </c>
      <c r="D12" s="242"/>
      <c r="E12" s="243"/>
      <c r="F12" s="242">
        <v>22</v>
      </c>
      <c r="G12" s="242"/>
      <c r="H12" s="243"/>
      <c r="I12" s="242">
        <v>34</v>
      </c>
      <c r="J12" s="242"/>
      <c r="K12" s="243"/>
      <c r="L12" s="242">
        <v>46</v>
      </c>
      <c r="M12" s="242"/>
      <c r="N12" s="243"/>
      <c r="O12"/>
      <c r="P12"/>
      <c r="Q12"/>
      <c r="R12" s="235">
        <v>70</v>
      </c>
      <c r="S12" s="235"/>
      <c r="U12" s="235">
        <v>82</v>
      </c>
      <c r="V12" s="235"/>
      <c r="X12" s="235">
        <v>94</v>
      </c>
      <c r="Y12" s="235"/>
      <c r="AA12" s="235">
        <v>106</v>
      </c>
      <c r="AB12" s="235"/>
      <c r="AD12" s="235">
        <v>118</v>
      </c>
      <c r="AE12" s="235"/>
    </row>
    <row r="13" spans="1:32" s="189" customFormat="1" ht="12.75" customHeight="1">
      <c r="A13" s="626"/>
      <c r="B13" s="244">
        <v>10</v>
      </c>
      <c r="C13" s="148">
        <f>IF('Spielereinsatzliste A1'!B15="","",'Spielereinsatzliste A1'!B15)</f>
      </c>
      <c r="D13" s="149">
        <f>IF('Spielereinsatzliste A1'!C15="","",'Spielereinsatzliste A1'!C15)</f>
      </c>
      <c r="E13" s="150">
        <f>IF('Spielereinsatzliste A1'!D15="","",'Spielereinsatzliste A1'!D15)</f>
      </c>
      <c r="F13" s="148">
        <f>IF('Spielereinsatzliste A2'!B15="","",'Spielereinsatzliste A2'!B15)</f>
      </c>
      <c r="G13" s="149">
        <f>IF('Spielereinsatzliste A2'!C15="","",'Spielereinsatzliste A2'!C15)</f>
      </c>
      <c r="H13" s="150">
        <f>IF('Spielereinsatzliste A2'!D15="","",'Spielereinsatzliste A2'!D15)</f>
      </c>
      <c r="I13" s="148">
        <f>IF('Spielereinsatzliste A3'!B15="","",'Spielereinsatzliste A3'!B15)</f>
      </c>
      <c r="J13" s="149">
        <f>IF('Spielereinsatzliste A3'!C15="","",'Spielereinsatzliste A3'!C15)</f>
      </c>
      <c r="K13" s="151">
        <f>IF('Spielereinsatzliste A3'!D15="","",'Spielereinsatzliste A3'!D15)</f>
      </c>
      <c r="L13" s="148">
        <f>IF('Spielereinsatzliste A4'!B15="","",'Spielereinsatzliste A4'!B15)</f>
      </c>
      <c r="M13" s="149">
        <f>IF('Spielereinsatzliste A4'!C15="","",'Spielereinsatzliste A4'!C15)</f>
      </c>
      <c r="N13" s="150">
        <f>IF('Spielereinsatzliste A4'!D15="","",'Spielereinsatzliste A4'!D15)</f>
      </c>
      <c r="O13"/>
      <c r="P13"/>
      <c r="Q13"/>
      <c r="R13" s="245">
        <f aca="true" t="shared" si="0" ref="R13:Z13">C147</f>
        <v>0</v>
      </c>
      <c r="S13" s="245">
        <f t="shared" si="0"/>
        <v>0</v>
      </c>
      <c r="T13" s="245">
        <f t="shared" si="0"/>
        <v>0</v>
      </c>
      <c r="U13" s="245">
        <f t="shared" si="0"/>
        <v>0</v>
      </c>
      <c r="V13" s="245">
        <f t="shared" si="0"/>
        <v>0</v>
      </c>
      <c r="W13" s="245">
        <f t="shared" si="0"/>
        <v>0</v>
      </c>
      <c r="X13" s="245">
        <f t="shared" si="0"/>
        <v>0</v>
      </c>
      <c r="Y13" s="245">
        <f t="shared" si="0"/>
        <v>0</v>
      </c>
      <c r="Z13" s="245">
        <f t="shared" si="0"/>
        <v>0</v>
      </c>
      <c r="AA13" s="245">
        <f aca="true" t="shared" si="1" ref="AA13:AF13">L147</f>
        <v>0</v>
      </c>
      <c r="AB13" s="245">
        <f t="shared" si="1"/>
        <v>0</v>
      </c>
      <c r="AC13" s="245">
        <f t="shared" si="1"/>
        <v>0</v>
      </c>
      <c r="AD13" s="245">
        <f t="shared" si="1"/>
        <v>0</v>
      </c>
      <c r="AE13" s="245">
        <f t="shared" si="1"/>
        <v>0</v>
      </c>
      <c r="AF13" s="245">
        <f t="shared" si="1"/>
        <v>0</v>
      </c>
    </row>
    <row r="14" spans="1:34" s="189" customFormat="1" ht="12.75" customHeight="1" thickBot="1">
      <c r="A14" s="626"/>
      <c r="B14" s="246">
        <v>11</v>
      </c>
      <c r="C14" s="152">
        <f>IF('Spielereinsatzliste A1'!B16="","",'Spielereinsatzliste A1'!B16)</f>
      </c>
      <c r="D14" s="153">
        <f>IF('Spielereinsatzliste A1'!C16="","",'Spielereinsatzliste A1'!C16)</f>
      </c>
      <c r="E14" s="151">
        <f>IF('Spielereinsatzliste A1'!D16="","",'Spielereinsatzliste A1'!D16)</f>
      </c>
      <c r="F14" s="152">
        <f>IF('Spielereinsatzliste A2'!B16="","",'Spielereinsatzliste A2'!B16)</f>
      </c>
      <c r="G14" s="153">
        <f>IF('Spielereinsatzliste A2'!C16="","",'Spielereinsatzliste A2'!C16)</f>
      </c>
      <c r="H14" s="151">
        <f>IF('Spielereinsatzliste A2'!D16="","",'Spielereinsatzliste A2'!D16)</f>
      </c>
      <c r="I14" s="152">
        <f>IF('Spielereinsatzliste A3'!B16="","",'Spielereinsatzliste A3'!B16)</f>
      </c>
      <c r="J14" s="153">
        <f>IF('Spielereinsatzliste A3'!C16="","",'Spielereinsatzliste A3'!C16)</f>
      </c>
      <c r="K14" s="151">
        <f>IF('Spielereinsatzliste A3'!D16="","",'Spielereinsatzliste A3'!D16)</f>
      </c>
      <c r="L14" s="152">
        <f>IF('Spielereinsatzliste A4'!B16="","",'Spielereinsatzliste A4'!B16)</f>
      </c>
      <c r="M14" s="153">
        <f>IF('Spielereinsatzliste A4'!C16="","",'Spielereinsatzliste A4'!C16)</f>
      </c>
      <c r="N14" s="151">
        <f>IF('Spielereinsatzliste A4'!D16="","",'Spielereinsatzliste A4'!D16)</f>
      </c>
      <c r="O14"/>
      <c r="P14"/>
      <c r="Q14"/>
      <c r="R14" s="245">
        <f aca="true" t="shared" si="2" ref="R14:R24">C148</f>
        <v>0</v>
      </c>
      <c r="S14" s="245">
        <f aca="true" t="shared" si="3" ref="S14:S24">D148</f>
        <v>0</v>
      </c>
      <c r="T14" s="245">
        <f aca="true" t="shared" si="4" ref="T14:T24">E148</f>
        <v>0</v>
      </c>
      <c r="U14" s="245">
        <f aca="true" t="shared" si="5" ref="U14:U24">F148</f>
        <v>0</v>
      </c>
      <c r="V14" s="245">
        <f aca="true" t="shared" si="6" ref="V14:V24">G148</f>
        <v>0</v>
      </c>
      <c r="W14" s="245">
        <f aca="true" t="shared" si="7" ref="W14:W24">H148</f>
        <v>0</v>
      </c>
      <c r="X14" s="245">
        <f aca="true" t="shared" si="8" ref="X14:X24">I148</f>
        <v>0</v>
      </c>
      <c r="Y14" s="245">
        <f aca="true" t="shared" si="9" ref="Y14:Y24">J148</f>
        <v>0</v>
      </c>
      <c r="Z14" s="245">
        <f aca="true" t="shared" si="10" ref="Z14:Z24">K148</f>
        <v>0</v>
      </c>
      <c r="AA14" s="245">
        <f aca="true" t="shared" si="11" ref="AA14:AA24">L148</f>
        <v>0</v>
      </c>
      <c r="AB14" s="245">
        <f aca="true" t="shared" si="12" ref="AB14:AB24">M148</f>
        <v>0</v>
      </c>
      <c r="AC14" s="245">
        <f aca="true" t="shared" si="13" ref="AC14:AC24">N148</f>
        <v>0</v>
      </c>
      <c r="AD14" s="245">
        <f aca="true" t="shared" si="14" ref="AD14:AD24">O148</f>
        <v>0</v>
      </c>
      <c r="AE14" s="245">
        <f aca="true" t="shared" si="15" ref="AE14:AE24">P148</f>
        <v>0</v>
      </c>
      <c r="AF14" s="245">
        <f aca="true" t="shared" si="16" ref="AF14:AF24">Q148</f>
        <v>0</v>
      </c>
      <c r="AG14" s="247" t="s">
        <v>79</v>
      </c>
      <c r="AH14" s="247"/>
    </row>
    <row r="15" spans="1:34" s="189" customFormat="1" ht="12.75" customHeight="1">
      <c r="A15" s="626"/>
      <c r="B15" s="244">
        <v>12</v>
      </c>
      <c r="C15" s="152">
        <f>IF('Spielereinsatzliste A1'!B17="","",'Spielereinsatzliste A1'!B17)</f>
      </c>
      <c r="D15" s="153">
        <f>IF('Spielereinsatzliste A1'!C17="","",'Spielereinsatzliste A1'!C17)</f>
      </c>
      <c r="E15" s="151">
        <f>IF('Spielereinsatzliste A1'!D17="","",'Spielereinsatzliste A1'!D17)</f>
      </c>
      <c r="F15" s="152">
        <f>IF('Spielereinsatzliste A2'!B17="","",'Spielereinsatzliste A2'!B17)</f>
      </c>
      <c r="G15" s="153">
        <f>IF('Spielereinsatzliste A2'!C17="","",'Spielereinsatzliste A2'!C17)</f>
      </c>
      <c r="H15" s="151">
        <f>IF('Spielereinsatzliste A2'!D17="","",'Spielereinsatzliste A2'!D17)</f>
      </c>
      <c r="I15" s="152">
        <f>IF('Spielereinsatzliste A3'!B17="","",'Spielereinsatzliste A3'!B17)</f>
      </c>
      <c r="J15" s="153">
        <f>IF('Spielereinsatzliste A3'!C17="","",'Spielereinsatzliste A3'!C17)</f>
      </c>
      <c r="K15" s="151">
        <f>IF('Spielereinsatzliste A3'!D17="","",'Spielereinsatzliste A3'!D17)</f>
      </c>
      <c r="L15" s="152">
        <f>IF('Spielereinsatzliste A4'!B17="","",'Spielereinsatzliste A4'!B17)</f>
      </c>
      <c r="M15" s="153">
        <f>IF('Spielereinsatzliste A4'!C17="","",'Spielereinsatzliste A4'!C17)</f>
      </c>
      <c r="N15" s="151">
        <f>IF('Spielereinsatzliste A4'!D17="","",'Spielereinsatzliste A4'!D17)</f>
      </c>
      <c r="O15"/>
      <c r="P15"/>
      <c r="Q15"/>
      <c r="R15" s="245">
        <f t="shared" si="2"/>
        <v>0</v>
      </c>
      <c r="S15" s="245">
        <f t="shared" si="3"/>
        <v>0</v>
      </c>
      <c r="T15" s="245">
        <f t="shared" si="4"/>
        <v>0</v>
      </c>
      <c r="U15" s="245">
        <f t="shared" si="5"/>
        <v>0</v>
      </c>
      <c r="V15" s="245">
        <f t="shared" si="6"/>
        <v>0</v>
      </c>
      <c r="W15" s="245">
        <f t="shared" si="7"/>
        <v>0</v>
      </c>
      <c r="X15" s="245">
        <f t="shared" si="8"/>
        <v>0</v>
      </c>
      <c r="Y15" s="245">
        <f t="shared" si="9"/>
        <v>0</v>
      </c>
      <c r="Z15" s="245">
        <f t="shared" si="10"/>
        <v>0</v>
      </c>
      <c r="AA15" s="245">
        <f t="shared" si="11"/>
        <v>0</v>
      </c>
      <c r="AB15" s="245">
        <f t="shared" si="12"/>
        <v>0</v>
      </c>
      <c r="AC15" s="245">
        <f t="shared" si="13"/>
        <v>0</v>
      </c>
      <c r="AD15" s="245">
        <f t="shared" si="14"/>
        <v>0</v>
      </c>
      <c r="AE15" s="245">
        <f t="shared" si="15"/>
        <v>0</v>
      </c>
      <c r="AF15" s="245">
        <f t="shared" si="16"/>
        <v>0</v>
      </c>
      <c r="AG15" s="247" t="s">
        <v>80</v>
      </c>
      <c r="AH15" s="247"/>
    </row>
    <row r="16" spans="1:34" s="189" customFormat="1" ht="12.75" customHeight="1" thickBot="1">
      <c r="A16" s="626"/>
      <c r="B16" s="246">
        <v>13</v>
      </c>
      <c r="C16" s="152">
        <f>IF('Spielereinsatzliste A1'!B18="","",'Spielereinsatzliste A1'!B18)</f>
      </c>
      <c r="D16" s="153">
        <f>IF('Spielereinsatzliste A1'!C18="","",'Spielereinsatzliste A1'!C18)</f>
      </c>
      <c r="E16" s="151">
        <f>IF('Spielereinsatzliste A1'!D18="","",'Spielereinsatzliste A1'!D18)</f>
      </c>
      <c r="F16" s="152">
        <f>IF('Spielereinsatzliste A2'!B18="","",'Spielereinsatzliste A2'!B18)</f>
      </c>
      <c r="G16" s="153">
        <f>IF('Spielereinsatzliste A2'!C18="","",'Spielereinsatzliste A2'!C18)</f>
      </c>
      <c r="H16" s="151">
        <f>IF('Spielereinsatzliste A2'!D18="","",'Spielereinsatzliste A2'!D18)</f>
      </c>
      <c r="I16" s="152">
        <f>IF('Spielereinsatzliste A3'!B18="","",'Spielereinsatzliste A3'!B18)</f>
      </c>
      <c r="J16" s="153">
        <f>IF('Spielereinsatzliste A3'!C18="","",'Spielereinsatzliste A3'!C18)</f>
      </c>
      <c r="K16" s="151">
        <f>IF('Spielereinsatzliste A3'!D18="","",'Spielereinsatzliste A3'!D18)</f>
      </c>
      <c r="L16" s="152">
        <f>IF('Spielereinsatzliste A4'!B18="","",'Spielereinsatzliste A4'!B18)</f>
      </c>
      <c r="M16" s="153">
        <f>IF('Spielereinsatzliste A4'!C18="","",'Spielereinsatzliste A4'!C18)</f>
      </c>
      <c r="N16" s="151">
        <f>IF('Spielereinsatzliste A4'!D18="","",'Spielereinsatzliste A4'!D18)</f>
      </c>
      <c r="O16"/>
      <c r="P16"/>
      <c r="Q16"/>
      <c r="R16" s="245">
        <f t="shared" si="2"/>
        <v>0</v>
      </c>
      <c r="S16" s="245">
        <f t="shared" si="3"/>
        <v>0</v>
      </c>
      <c r="T16" s="245">
        <f t="shared" si="4"/>
        <v>0</v>
      </c>
      <c r="U16" s="245">
        <f t="shared" si="5"/>
        <v>0</v>
      </c>
      <c r="V16" s="245">
        <f t="shared" si="6"/>
        <v>0</v>
      </c>
      <c r="W16" s="245">
        <f t="shared" si="7"/>
        <v>0</v>
      </c>
      <c r="X16" s="245">
        <f t="shared" si="8"/>
        <v>0</v>
      </c>
      <c r="Y16" s="245">
        <f t="shared" si="9"/>
        <v>0</v>
      </c>
      <c r="Z16" s="245">
        <f t="shared" si="10"/>
        <v>0</v>
      </c>
      <c r="AA16" s="245">
        <f t="shared" si="11"/>
        <v>0</v>
      </c>
      <c r="AB16" s="245">
        <f t="shared" si="12"/>
        <v>0</v>
      </c>
      <c r="AC16" s="245">
        <f t="shared" si="13"/>
        <v>0</v>
      </c>
      <c r="AD16" s="245">
        <f t="shared" si="14"/>
        <v>0</v>
      </c>
      <c r="AE16" s="245">
        <f t="shared" si="15"/>
        <v>0</v>
      </c>
      <c r="AF16" s="245">
        <f t="shared" si="16"/>
        <v>0</v>
      </c>
      <c r="AG16" s="247" t="s">
        <v>81</v>
      </c>
      <c r="AH16" s="247"/>
    </row>
    <row r="17" spans="1:34" s="189" customFormat="1" ht="12.75" customHeight="1">
      <c r="A17" s="626"/>
      <c r="B17" s="244">
        <v>14</v>
      </c>
      <c r="C17" s="152">
        <f>IF('Spielereinsatzliste A1'!B19="","",'Spielereinsatzliste A1'!B19)</f>
      </c>
      <c r="D17" s="153">
        <f>IF('Spielereinsatzliste A1'!C19="","",'Spielereinsatzliste A1'!C19)</f>
      </c>
      <c r="E17" s="151">
        <f>IF('Spielereinsatzliste A1'!D19="","",'Spielereinsatzliste A1'!D19)</f>
      </c>
      <c r="F17" s="152">
        <f>IF('Spielereinsatzliste A2'!B19="","",'Spielereinsatzliste A2'!B19)</f>
      </c>
      <c r="G17" s="153">
        <f>IF('Spielereinsatzliste A2'!C19="","",'Spielereinsatzliste A2'!C19)</f>
      </c>
      <c r="H17" s="151">
        <f>IF('Spielereinsatzliste A2'!D19="","",'Spielereinsatzliste A2'!D19)</f>
      </c>
      <c r="I17" s="152">
        <f>IF('Spielereinsatzliste A3'!B19="","",'Spielereinsatzliste A3'!B19)</f>
      </c>
      <c r="J17" s="153">
        <f>IF('Spielereinsatzliste A3'!C19="","",'Spielereinsatzliste A3'!C19)</f>
      </c>
      <c r="K17" s="151">
        <f>IF('Spielereinsatzliste A3'!D19="","",'Spielereinsatzliste A3'!D19)</f>
      </c>
      <c r="L17" s="152">
        <f>IF('Spielereinsatzliste A4'!B19="","",'Spielereinsatzliste A4'!B19)</f>
      </c>
      <c r="M17" s="153">
        <f>IF('Spielereinsatzliste A4'!C19="","",'Spielereinsatzliste A4'!C19)</f>
      </c>
      <c r="N17" s="151">
        <f>IF('Spielereinsatzliste A4'!D19="","",'Spielereinsatzliste A4'!D19)</f>
      </c>
      <c r="O17"/>
      <c r="P17"/>
      <c r="Q17"/>
      <c r="R17" s="245">
        <f t="shared" si="2"/>
        <v>0</v>
      </c>
      <c r="S17" s="245">
        <f t="shared" si="3"/>
        <v>0</v>
      </c>
      <c r="T17" s="245">
        <f t="shared" si="4"/>
        <v>0</v>
      </c>
      <c r="U17" s="245">
        <f t="shared" si="5"/>
        <v>0</v>
      </c>
      <c r="V17" s="245">
        <f t="shared" si="6"/>
        <v>0</v>
      </c>
      <c r="W17" s="245">
        <f t="shared" si="7"/>
        <v>0</v>
      </c>
      <c r="X17" s="245">
        <f t="shared" si="8"/>
        <v>0</v>
      </c>
      <c r="Y17" s="245">
        <f t="shared" si="9"/>
        <v>0</v>
      </c>
      <c r="Z17" s="245">
        <f t="shared" si="10"/>
        <v>0</v>
      </c>
      <c r="AA17" s="245">
        <f t="shared" si="11"/>
        <v>0</v>
      </c>
      <c r="AB17" s="245">
        <f t="shared" si="12"/>
        <v>0</v>
      </c>
      <c r="AC17" s="245">
        <f t="shared" si="13"/>
        <v>0</v>
      </c>
      <c r="AD17" s="245">
        <f t="shared" si="14"/>
        <v>0</v>
      </c>
      <c r="AE17" s="245">
        <f t="shared" si="15"/>
        <v>0</v>
      </c>
      <c r="AF17" s="245">
        <f t="shared" si="16"/>
        <v>0</v>
      </c>
      <c r="AG17" s="247" t="s">
        <v>82</v>
      </c>
      <c r="AH17" s="247"/>
    </row>
    <row r="18" spans="1:34" s="189" customFormat="1" ht="12.75" customHeight="1" thickBot="1">
      <c r="A18" s="626"/>
      <c r="B18" s="246">
        <v>15</v>
      </c>
      <c r="C18" s="152">
        <f>IF('Spielereinsatzliste A1'!B20="","",'Spielereinsatzliste A1'!B20)</f>
      </c>
      <c r="D18" s="153">
        <f>IF('Spielereinsatzliste A1'!C20="","",'Spielereinsatzliste A1'!C20)</f>
      </c>
      <c r="E18" s="151">
        <f>IF('Spielereinsatzliste A1'!D20="","",'Spielereinsatzliste A1'!D20)</f>
      </c>
      <c r="F18" s="152">
        <f>IF('Spielereinsatzliste A2'!B20="","",'Spielereinsatzliste A2'!B20)</f>
      </c>
      <c r="G18" s="153">
        <f>IF('Spielereinsatzliste A2'!C20="","",'Spielereinsatzliste A2'!C20)</f>
      </c>
      <c r="H18" s="151">
        <f>IF('Spielereinsatzliste A2'!D20="","",'Spielereinsatzliste A2'!D20)</f>
      </c>
      <c r="I18" s="152">
        <f>IF('Spielereinsatzliste A3'!B20="","",'Spielereinsatzliste A3'!B20)</f>
      </c>
      <c r="J18" s="153">
        <f>IF('Spielereinsatzliste A3'!C20="","",'Spielereinsatzliste A3'!C20)</f>
      </c>
      <c r="K18" s="151">
        <f>IF('Spielereinsatzliste A3'!D20="","",'Spielereinsatzliste A3'!D20)</f>
      </c>
      <c r="L18" s="152">
        <f>IF('Spielereinsatzliste A4'!B20="","",'Spielereinsatzliste A4'!B20)</f>
      </c>
      <c r="M18" s="153">
        <f>IF('Spielereinsatzliste A4'!C20="","",'Spielereinsatzliste A4'!C20)</f>
      </c>
      <c r="N18" s="151">
        <f>IF('Spielereinsatzliste A4'!D20="","",'Spielereinsatzliste A4'!D20)</f>
      </c>
      <c r="O18"/>
      <c r="P18"/>
      <c r="Q18"/>
      <c r="R18" s="245">
        <f t="shared" si="2"/>
        <v>0</v>
      </c>
      <c r="S18" s="245">
        <f t="shared" si="3"/>
        <v>0</v>
      </c>
      <c r="T18" s="245">
        <f t="shared" si="4"/>
        <v>0</v>
      </c>
      <c r="U18" s="245">
        <f t="shared" si="5"/>
        <v>0</v>
      </c>
      <c r="V18" s="245">
        <f t="shared" si="6"/>
        <v>0</v>
      </c>
      <c r="W18" s="245">
        <f t="shared" si="7"/>
        <v>0</v>
      </c>
      <c r="X18" s="245">
        <f t="shared" si="8"/>
        <v>0</v>
      </c>
      <c r="Y18" s="245">
        <f t="shared" si="9"/>
        <v>0</v>
      </c>
      <c r="Z18" s="245">
        <f t="shared" si="10"/>
        <v>0</v>
      </c>
      <c r="AA18" s="245">
        <f t="shared" si="11"/>
        <v>0</v>
      </c>
      <c r="AB18" s="245">
        <f t="shared" si="12"/>
        <v>0</v>
      </c>
      <c r="AC18" s="245">
        <f t="shared" si="13"/>
        <v>0</v>
      </c>
      <c r="AD18" s="245">
        <f t="shared" si="14"/>
        <v>0</v>
      </c>
      <c r="AE18" s="245">
        <f t="shared" si="15"/>
        <v>0</v>
      </c>
      <c r="AF18" s="245">
        <f t="shared" si="16"/>
        <v>0</v>
      </c>
      <c r="AG18" s="247" t="s">
        <v>83</v>
      </c>
      <c r="AH18" s="247"/>
    </row>
    <row r="19" spans="1:32" s="189" customFormat="1" ht="12.75" customHeight="1">
      <c r="A19" s="626"/>
      <c r="B19" s="244">
        <v>16</v>
      </c>
      <c r="C19" s="152">
        <f>IF('Spielereinsatzliste A1'!B21="","",'Spielereinsatzliste A1'!B21)</f>
      </c>
      <c r="D19" s="153">
        <f>IF('Spielereinsatzliste A1'!C21="","",'Spielereinsatzliste A1'!C21)</f>
      </c>
      <c r="E19" s="151">
        <f>IF('Spielereinsatzliste A1'!D21="","",'Spielereinsatzliste A1'!D21)</f>
      </c>
      <c r="F19" s="152">
        <f>IF('Spielereinsatzliste A2'!B21="","",'Spielereinsatzliste A2'!B21)</f>
      </c>
      <c r="G19" s="153">
        <f>IF('Spielereinsatzliste A2'!C21="","",'Spielereinsatzliste A2'!C21)</f>
      </c>
      <c r="H19" s="151">
        <f>IF('Spielereinsatzliste A2'!D21="","",'Spielereinsatzliste A2'!D21)</f>
      </c>
      <c r="I19" s="152">
        <f>IF('Spielereinsatzliste A3'!B21="","",'Spielereinsatzliste A3'!B21)</f>
      </c>
      <c r="J19" s="153">
        <f>IF('Spielereinsatzliste A3'!C21="","",'Spielereinsatzliste A3'!C21)</f>
      </c>
      <c r="K19" s="151">
        <f>IF('Spielereinsatzliste A3'!D21="","",'Spielereinsatzliste A3'!D21)</f>
      </c>
      <c r="L19" s="152">
        <f>IF('Spielereinsatzliste A4'!B21="","",'Spielereinsatzliste A4'!B21)</f>
      </c>
      <c r="M19" s="153">
        <f>IF('Spielereinsatzliste A4'!C21="","",'Spielereinsatzliste A4'!C21)</f>
      </c>
      <c r="N19" s="151">
        <f>IF('Spielereinsatzliste A4'!D21="","",'Spielereinsatzliste A4'!D21)</f>
      </c>
      <c r="O19"/>
      <c r="P19"/>
      <c r="Q19"/>
      <c r="R19" s="245">
        <f t="shared" si="2"/>
        <v>0</v>
      </c>
      <c r="S19" s="245">
        <f t="shared" si="3"/>
        <v>0</v>
      </c>
      <c r="T19" s="245">
        <f t="shared" si="4"/>
        <v>0</v>
      </c>
      <c r="U19" s="245">
        <f t="shared" si="5"/>
        <v>0</v>
      </c>
      <c r="V19" s="245">
        <f t="shared" si="6"/>
        <v>0</v>
      </c>
      <c r="W19" s="245">
        <f t="shared" si="7"/>
        <v>0</v>
      </c>
      <c r="X19" s="245">
        <f t="shared" si="8"/>
        <v>0</v>
      </c>
      <c r="Y19" s="245">
        <f t="shared" si="9"/>
        <v>0</v>
      </c>
      <c r="Z19" s="245">
        <f t="shared" si="10"/>
        <v>0</v>
      </c>
      <c r="AA19" s="245">
        <f t="shared" si="11"/>
        <v>0</v>
      </c>
      <c r="AB19" s="245">
        <f t="shared" si="12"/>
        <v>0</v>
      </c>
      <c r="AC19" s="245">
        <f t="shared" si="13"/>
        <v>0</v>
      </c>
      <c r="AD19" s="245">
        <f t="shared" si="14"/>
        <v>0</v>
      </c>
      <c r="AE19" s="245">
        <f t="shared" si="15"/>
        <v>0</v>
      </c>
      <c r="AF19" s="245">
        <f t="shared" si="16"/>
        <v>0</v>
      </c>
    </row>
    <row r="20" spans="1:32" s="189" customFormat="1" ht="12.75" customHeight="1" thickBot="1">
      <c r="A20" s="627"/>
      <c r="B20" s="246">
        <v>17</v>
      </c>
      <c r="C20" s="152">
        <f>IF('Spielereinsatzliste A1'!B22="","",'Spielereinsatzliste A1'!B22)</f>
      </c>
      <c r="D20" s="153">
        <f>IF('Spielereinsatzliste A1'!C22="","",'Spielereinsatzliste A1'!C22)</f>
      </c>
      <c r="E20" s="151">
        <f>IF('Spielereinsatzliste A1'!D22="","",'Spielereinsatzliste A1'!D22)</f>
      </c>
      <c r="F20" s="152">
        <f>IF('Spielereinsatzliste A2'!B22="","",'Spielereinsatzliste A2'!B22)</f>
      </c>
      <c r="G20" s="153">
        <f>IF('Spielereinsatzliste A2'!C22="","",'Spielereinsatzliste A2'!C22)</f>
      </c>
      <c r="H20" s="151">
        <f>IF('Spielereinsatzliste A2'!D22="","",'Spielereinsatzliste A2'!D22)</f>
      </c>
      <c r="I20" s="152">
        <f>IF('Spielereinsatzliste A3'!B22="","",'Spielereinsatzliste A3'!B22)</f>
      </c>
      <c r="J20" s="153">
        <f>IF('Spielereinsatzliste A3'!C22="","",'Spielereinsatzliste A3'!C22)</f>
      </c>
      <c r="K20" s="151">
        <f>IF('Spielereinsatzliste A3'!D22="","",'Spielereinsatzliste A3'!D22)</f>
      </c>
      <c r="L20" s="152">
        <f>IF('Spielereinsatzliste A4'!B22="","",'Spielereinsatzliste A4'!B22)</f>
      </c>
      <c r="M20" s="153">
        <f>IF('Spielereinsatzliste A4'!C22="","",'Spielereinsatzliste A4'!C22)</f>
      </c>
      <c r="N20" s="151">
        <f>IF('Spielereinsatzliste A4'!D22="","",'Spielereinsatzliste A4'!D22)</f>
      </c>
      <c r="O20"/>
      <c r="P20"/>
      <c r="Q20"/>
      <c r="R20" s="245">
        <f t="shared" si="2"/>
        <v>0</v>
      </c>
      <c r="S20" s="245">
        <f t="shared" si="3"/>
        <v>0</v>
      </c>
      <c r="T20" s="245">
        <f t="shared" si="4"/>
        <v>0</v>
      </c>
      <c r="U20" s="245">
        <f t="shared" si="5"/>
        <v>0</v>
      </c>
      <c r="V20" s="245">
        <f t="shared" si="6"/>
        <v>0</v>
      </c>
      <c r="W20" s="245">
        <f t="shared" si="7"/>
        <v>0</v>
      </c>
      <c r="X20" s="245">
        <f t="shared" si="8"/>
        <v>0</v>
      </c>
      <c r="Y20" s="245">
        <f t="shared" si="9"/>
        <v>0</v>
      </c>
      <c r="Z20" s="245">
        <f t="shared" si="10"/>
        <v>0</v>
      </c>
      <c r="AA20" s="245">
        <f t="shared" si="11"/>
        <v>0</v>
      </c>
      <c r="AB20" s="245">
        <f t="shared" si="12"/>
        <v>0</v>
      </c>
      <c r="AC20" s="245">
        <f t="shared" si="13"/>
        <v>0</v>
      </c>
      <c r="AD20" s="245">
        <f t="shared" si="14"/>
        <v>0</v>
      </c>
      <c r="AE20" s="245">
        <f t="shared" si="15"/>
        <v>0</v>
      </c>
      <c r="AF20" s="245">
        <f t="shared" si="16"/>
        <v>0</v>
      </c>
    </row>
    <row r="21" spans="1:32" s="189" customFormat="1" ht="12.75" customHeight="1">
      <c r="A21" s="627"/>
      <c r="B21" s="244">
        <v>18</v>
      </c>
      <c r="C21" s="152">
        <f>IF('Spielereinsatzliste A1'!B23="","",'Spielereinsatzliste A1'!B23)</f>
      </c>
      <c r="D21" s="153">
        <f>IF('Spielereinsatzliste A1'!C23="","",'Spielereinsatzliste A1'!C23)</f>
      </c>
      <c r="E21" s="151">
        <f>IF('Spielereinsatzliste A1'!D23="","",'Spielereinsatzliste A1'!D23)</f>
      </c>
      <c r="F21" s="152">
        <f>IF('Spielereinsatzliste A2'!B23="","",'Spielereinsatzliste A2'!B23)</f>
      </c>
      <c r="G21" s="153">
        <f>IF('Spielereinsatzliste A2'!C23="","",'Spielereinsatzliste A2'!C23)</f>
      </c>
      <c r="H21" s="151">
        <f>IF('Spielereinsatzliste A2'!D23="","",'Spielereinsatzliste A2'!D23)</f>
      </c>
      <c r="I21" s="152">
        <f>IF('Spielereinsatzliste A3'!B23="","",'Spielereinsatzliste A3'!B23)</f>
      </c>
      <c r="J21" s="153">
        <f>IF('Spielereinsatzliste A3'!C23="","",'Spielereinsatzliste A3'!C23)</f>
      </c>
      <c r="K21" s="151">
        <f>IF('Spielereinsatzliste A3'!D23="","",'Spielereinsatzliste A3'!D23)</f>
      </c>
      <c r="L21" s="152">
        <f>IF('Spielereinsatzliste A4'!B23="","",'Spielereinsatzliste A4'!B23)</f>
      </c>
      <c r="M21" s="153">
        <f>IF('Spielereinsatzliste A4'!C23="","",'Spielereinsatzliste A4'!C23)</f>
      </c>
      <c r="N21" s="151">
        <f>IF('Spielereinsatzliste A4'!D23="","",'Spielereinsatzliste A4'!D23)</f>
      </c>
      <c r="O21"/>
      <c r="P21"/>
      <c r="Q21"/>
      <c r="R21" s="245">
        <f t="shared" si="2"/>
        <v>0</v>
      </c>
      <c r="S21" s="245">
        <f t="shared" si="3"/>
        <v>0</v>
      </c>
      <c r="T21" s="245">
        <f t="shared" si="4"/>
        <v>0</v>
      </c>
      <c r="U21" s="245">
        <f t="shared" si="5"/>
        <v>0</v>
      </c>
      <c r="V21" s="245">
        <f t="shared" si="6"/>
        <v>0</v>
      </c>
      <c r="W21" s="245">
        <f t="shared" si="7"/>
        <v>0</v>
      </c>
      <c r="X21" s="245">
        <f t="shared" si="8"/>
        <v>0</v>
      </c>
      <c r="Y21" s="245">
        <f t="shared" si="9"/>
        <v>0</v>
      </c>
      <c r="Z21" s="245">
        <f t="shared" si="10"/>
        <v>0</v>
      </c>
      <c r="AA21" s="245">
        <f t="shared" si="11"/>
        <v>0</v>
      </c>
      <c r="AB21" s="245">
        <f t="shared" si="12"/>
        <v>0</v>
      </c>
      <c r="AC21" s="245">
        <f t="shared" si="13"/>
        <v>0</v>
      </c>
      <c r="AD21" s="245">
        <f t="shared" si="14"/>
        <v>0</v>
      </c>
      <c r="AE21" s="245">
        <f t="shared" si="15"/>
        <v>0</v>
      </c>
      <c r="AF21" s="245">
        <f t="shared" si="16"/>
        <v>0</v>
      </c>
    </row>
    <row r="22" spans="1:32" s="189" customFormat="1" ht="12.75" customHeight="1" thickBot="1">
      <c r="A22" s="627"/>
      <c r="B22" s="246">
        <v>19</v>
      </c>
      <c r="C22" s="154">
        <f>IF('Spielereinsatzliste A1'!B24="","",'Spielereinsatzliste A1'!B24)</f>
      </c>
      <c r="D22" s="155">
        <f>IF('Spielereinsatzliste A1'!C24="","",'Spielereinsatzliste A1'!C24)</f>
      </c>
      <c r="E22" s="156">
        <f>IF('Spielereinsatzliste A1'!D24="","",'Spielereinsatzliste A1'!D24)</f>
      </c>
      <c r="F22" s="154">
        <f>IF('Spielereinsatzliste A2'!B24="","",'Spielereinsatzliste A2'!B24)</f>
      </c>
      <c r="G22" s="155">
        <f>IF('Spielereinsatzliste A2'!C24="","",'Spielereinsatzliste A2'!C24)</f>
      </c>
      <c r="H22" s="156">
        <f>IF('Spielereinsatzliste A2'!D24="","",'Spielereinsatzliste A2'!D24)</f>
      </c>
      <c r="I22" s="154">
        <f>IF('Spielereinsatzliste A3'!B24="","",'Spielereinsatzliste A3'!B24)</f>
      </c>
      <c r="J22" s="155">
        <f>IF('Spielereinsatzliste A3'!C24="","",'Spielereinsatzliste A3'!C24)</f>
      </c>
      <c r="K22" s="156">
        <f>IF('Spielereinsatzliste A3'!D24="","",'Spielereinsatzliste A3'!D24)</f>
      </c>
      <c r="L22" s="154">
        <f>IF('Spielereinsatzliste A4'!B24="","",'Spielereinsatzliste A4'!B24)</f>
      </c>
      <c r="M22" s="155">
        <f>IF('Spielereinsatzliste A4'!C24="","",'Spielereinsatzliste A4'!C24)</f>
      </c>
      <c r="N22" s="156">
        <f>IF('Spielereinsatzliste A4'!D24="","",'Spielereinsatzliste A4'!D24)</f>
      </c>
      <c r="O22"/>
      <c r="P22"/>
      <c r="Q22"/>
      <c r="R22" s="245">
        <f t="shared" si="2"/>
        <v>0</v>
      </c>
      <c r="S22" s="245">
        <f t="shared" si="3"/>
        <v>0</v>
      </c>
      <c r="T22" s="245">
        <f t="shared" si="4"/>
        <v>0</v>
      </c>
      <c r="U22" s="245">
        <f t="shared" si="5"/>
        <v>0</v>
      </c>
      <c r="V22" s="245">
        <f t="shared" si="6"/>
        <v>0</v>
      </c>
      <c r="W22" s="245">
        <f t="shared" si="7"/>
        <v>0</v>
      </c>
      <c r="X22" s="245">
        <f t="shared" si="8"/>
        <v>0</v>
      </c>
      <c r="Y22" s="245">
        <f t="shared" si="9"/>
        <v>0</v>
      </c>
      <c r="Z22" s="245">
        <f t="shared" si="10"/>
        <v>0</v>
      </c>
      <c r="AA22" s="245">
        <f t="shared" si="11"/>
        <v>0</v>
      </c>
      <c r="AB22" s="245">
        <f t="shared" si="12"/>
        <v>0</v>
      </c>
      <c r="AC22" s="245">
        <f t="shared" si="13"/>
        <v>0</v>
      </c>
      <c r="AD22" s="245">
        <f t="shared" si="14"/>
        <v>0</v>
      </c>
      <c r="AE22" s="245">
        <f t="shared" si="15"/>
        <v>0</v>
      </c>
      <c r="AF22" s="245">
        <f t="shared" si="16"/>
        <v>0</v>
      </c>
    </row>
    <row r="23" spans="1:32" s="189" customFormat="1" ht="12.75" customHeight="1">
      <c r="A23" s="162" t="s">
        <v>38</v>
      </c>
      <c r="B23" s="244">
        <v>20</v>
      </c>
      <c r="C23" s="157"/>
      <c r="D23" s="158"/>
      <c r="E23" s="150">
        <f>IF('Spielereinsatzliste A1'!D25="","",'Spielereinsatzliste A1'!D25)</f>
      </c>
      <c r="F23" s="157"/>
      <c r="G23" s="158"/>
      <c r="H23" s="150">
        <f>IF('Spielereinsatzliste A2'!D25="","",'Spielereinsatzliste A2'!D25)</f>
      </c>
      <c r="I23" s="157"/>
      <c r="J23" s="158"/>
      <c r="K23" s="150">
        <f>IF('Spielereinsatzliste A3'!D25="","",'Spielereinsatzliste A3'!D25)</f>
      </c>
      <c r="L23" s="157"/>
      <c r="M23" s="158"/>
      <c r="N23" s="150">
        <f>IF('Spielereinsatzliste A4'!D25="","",'Spielereinsatzliste A4'!D25)</f>
      </c>
      <c r="O23"/>
      <c r="P23"/>
      <c r="Q23"/>
      <c r="R23" s="245">
        <f t="shared" si="2"/>
        <v>0</v>
      </c>
      <c r="S23" s="245">
        <f t="shared" si="3"/>
        <v>0</v>
      </c>
      <c r="T23" s="245">
        <f t="shared" si="4"/>
        <v>0</v>
      </c>
      <c r="U23" s="245">
        <f t="shared" si="5"/>
        <v>0</v>
      </c>
      <c r="V23" s="245">
        <f t="shared" si="6"/>
        <v>0</v>
      </c>
      <c r="W23" s="245">
        <f t="shared" si="7"/>
        <v>0</v>
      </c>
      <c r="X23" s="245">
        <f t="shared" si="8"/>
        <v>0</v>
      </c>
      <c r="Y23" s="245">
        <f t="shared" si="9"/>
        <v>0</v>
      </c>
      <c r="Z23" s="245">
        <f t="shared" si="10"/>
        <v>0</v>
      </c>
      <c r="AA23" s="245">
        <f t="shared" si="11"/>
        <v>0</v>
      </c>
      <c r="AB23" s="245">
        <f t="shared" si="12"/>
        <v>0</v>
      </c>
      <c r="AC23" s="245">
        <f t="shared" si="13"/>
        <v>0</v>
      </c>
      <c r="AD23" s="245">
        <f t="shared" si="14"/>
        <v>0</v>
      </c>
      <c r="AE23" s="245">
        <f t="shared" si="15"/>
        <v>0</v>
      </c>
      <c r="AF23" s="245">
        <f t="shared" si="16"/>
        <v>0</v>
      </c>
    </row>
    <row r="24" spans="1:32" s="189" customFormat="1" ht="12.75" customHeight="1" thickBot="1">
      <c r="A24" s="163" t="s">
        <v>39</v>
      </c>
      <c r="B24" s="248">
        <v>21</v>
      </c>
      <c r="C24" s="159"/>
      <c r="D24" s="160"/>
      <c r="E24" s="161">
        <f>IF('Spielereinsatzliste A1'!D26="","",'Spielereinsatzliste A1'!D26)</f>
      </c>
      <c r="F24" s="159"/>
      <c r="G24" s="160"/>
      <c r="H24" s="161">
        <f>IF('Spielereinsatzliste A2'!D26="","",'Spielereinsatzliste A2'!D26)</f>
      </c>
      <c r="I24" s="159"/>
      <c r="J24" s="160"/>
      <c r="K24" s="161">
        <f>IF('Spielereinsatzliste A3'!D26="","",'Spielereinsatzliste A3'!D26)</f>
      </c>
      <c r="L24" s="159"/>
      <c r="M24" s="160"/>
      <c r="N24" s="161">
        <f>IF('Spielereinsatzliste A4'!D26="","",'Spielereinsatzliste A4'!D26)</f>
      </c>
      <c r="O24"/>
      <c r="P24"/>
      <c r="Q24"/>
      <c r="R24" s="245">
        <f t="shared" si="2"/>
        <v>0</v>
      </c>
      <c r="S24" s="245">
        <f t="shared" si="3"/>
        <v>0</v>
      </c>
      <c r="T24" s="245">
        <f t="shared" si="4"/>
        <v>0</v>
      </c>
      <c r="U24" s="245">
        <f t="shared" si="5"/>
        <v>0</v>
      </c>
      <c r="V24" s="245">
        <f t="shared" si="6"/>
        <v>0</v>
      </c>
      <c r="W24" s="245">
        <f t="shared" si="7"/>
        <v>0</v>
      </c>
      <c r="X24" s="245">
        <f t="shared" si="8"/>
        <v>0</v>
      </c>
      <c r="Y24" s="245">
        <f t="shared" si="9"/>
        <v>0</v>
      </c>
      <c r="Z24" s="245">
        <f t="shared" si="10"/>
        <v>0</v>
      </c>
      <c r="AA24" s="245">
        <f t="shared" si="11"/>
        <v>0</v>
      </c>
      <c r="AB24" s="245">
        <f t="shared" si="12"/>
        <v>0</v>
      </c>
      <c r="AC24" s="245">
        <f t="shared" si="13"/>
        <v>0</v>
      </c>
      <c r="AD24" s="245">
        <f t="shared" si="14"/>
        <v>0</v>
      </c>
      <c r="AE24" s="245">
        <f t="shared" si="15"/>
        <v>0</v>
      </c>
      <c r="AF24" s="245">
        <f t="shared" si="16"/>
        <v>0</v>
      </c>
    </row>
    <row r="25" spans="1:32" s="232" customFormat="1" ht="3" customHeight="1" thickTop="1">
      <c r="A25" s="249"/>
      <c r="B25" s="250"/>
      <c r="C25" s="219"/>
      <c r="D25" s="219"/>
      <c r="E25" s="251"/>
      <c r="F25" s="219"/>
      <c r="G25" s="219"/>
      <c r="H25" s="251"/>
      <c r="I25" s="219"/>
      <c r="J25" s="219"/>
      <c r="K25" s="251"/>
      <c r="L25" s="219"/>
      <c r="M25" s="219"/>
      <c r="N25" s="251"/>
      <c r="O25" s="219"/>
      <c r="P25" s="219"/>
      <c r="Q25" s="251"/>
      <c r="R25" s="235"/>
      <c r="S25" s="235"/>
      <c r="T25" s="245"/>
      <c r="U25" s="252"/>
      <c r="V25" s="252"/>
      <c r="W25" s="245"/>
      <c r="X25" s="252"/>
      <c r="Y25" s="252"/>
      <c r="Z25" s="245"/>
      <c r="AA25" s="252"/>
      <c r="AB25" s="252"/>
      <c r="AC25" s="245"/>
      <c r="AD25" s="252"/>
      <c r="AE25" s="252"/>
      <c r="AF25" s="245"/>
    </row>
    <row r="26" spans="1:32" s="226" customFormat="1" ht="18" customHeight="1" hidden="1">
      <c r="A26" s="253"/>
      <c r="B26" s="253">
        <v>22</v>
      </c>
      <c r="C26" s="235">
        <f>F13</f>
      </c>
      <c r="D26" s="235">
        <f>G13</f>
      </c>
      <c r="E26" s="235">
        <f>H13</f>
      </c>
      <c r="F26" s="219"/>
      <c r="G26" s="219"/>
      <c r="H26" s="235"/>
      <c r="I26" s="219"/>
      <c r="J26" s="219"/>
      <c r="K26" s="235"/>
      <c r="L26" s="219"/>
      <c r="M26" s="219"/>
      <c r="N26" s="235"/>
      <c r="O26" s="219"/>
      <c r="P26" s="219"/>
      <c r="Q26" s="235"/>
      <c r="R26" s="235"/>
      <c r="S26" s="235"/>
      <c r="T26" s="252"/>
      <c r="U26" s="252"/>
      <c r="V26" s="252"/>
      <c r="W26" s="252"/>
      <c r="X26" s="252"/>
      <c r="Y26" s="252"/>
      <c r="Z26" s="252"/>
      <c r="AA26" s="252"/>
      <c r="AB26" s="252"/>
      <c r="AC26" s="252"/>
      <c r="AD26" s="252"/>
      <c r="AE26" s="252"/>
      <c r="AF26" s="252"/>
    </row>
    <row r="27" spans="1:32" s="226" customFormat="1" ht="18" customHeight="1" hidden="1">
      <c r="A27" s="253"/>
      <c r="B27" s="253">
        <v>23</v>
      </c>
      <c r="C27" s="235">
        <f aca="true" t="shared" si="17" ref="C27:C37">F14</f>
      </c>
      <c r="D27" s="235">
        <f aca="true" t="shared" si="18" ref="D27:D37">G14</f>
      </c>
      <c r="E27" s="235">
        <f aca="true" t="shared" si="19" ref="E27:E37">H14</f>
      </c>
      <c r="F27" s="219"/>
      <c r="G27" s="219"/>
      <c r="H27" s="235"/>
      <c r="I27" s="219"/>
      <c r="J27" s="219"/>
      <c r="K27" s="235"/>
      <c r="L27" s="219"/>
      <c r="M27" s="219"/>
      <c r="N27" s="235"/>
      <c r="O27" s="219"/>
      <c r="P27" s="219"/>
      <c r="Q27" s="235"/>
      <c r="R27" s="235"/>
      <c r="S27" s="235"/>
      <c r="T27" s="252"/>
      <c r="U27" s="252"/>
      <c r="V27" s="252"/>
      <c r="W27" s="252"/>
      <c r="X27" s="252"/>
      <c r="Y27" s="252"/>
      <c r="Z27" s="252"/>
      <c r="AA27" s="252"/>
      <c r="AB27" s="252"/>
      <c r="AC27" s="252"/>
      <c r="AD27" s="252"/>
      <c r="AE27" s="252"/>
      <c r="AF27" s="252"/>
    </row>
    <row r="28" spans="1:32" s="226" customFormat="1" ht="18" customHeight="1" hidden="1">
      <c r="A28" s="253"/>
      <c r="B28" s="253">
        <v>24</v>
      </c>
      <c r="C28" s="235">
        <f t="shared" si="17"/>
      </c>
      <c r="D28" s="235">
        <f t="shared" si="18"/>
      </c>
      <c r="E28" s="235">
        <f t="shared" si="19"/>
      </c>
      <c r="F28" s="219"/>
      <c r="G28" s="219"/>
      <c r="H28" s="235"/>
      <c r="I28" s="219"/>
      <c r="J28" s="219"/>
      <c r="K28" s="235"/>
      <c r="L28" s="219"/>
      <c r="M28" s="219"/>
      <c r="N28" s="235"/>
      <c r="O28" s="219"/>
      <c r="P28" s="219"/>
      <c r="Q28" s="235"/>
      <c r="R28" s="235"/>
      <c r="S28" s="235"/>
      <c r="T28" s="252"/>
      <c r="U28" s="252"/>
      <c r="V28" s="252"/>
      <c r="W28" s="252"/>
      <c r="X28" s="252"/>
      <c r="Y28" s="252"/>
      <c r="Z28" s="252"/>
      <c r="AA28" s="252"/>
      <c r="AB28" s="252"/>
      <c r="AC28" s="252"/>
      <c r="AD28" s="252"/>
      <c r="AE28" s="252"/>
      <c r="AF28" s="252"/>
    </row>
    <row r="29" spans="1:32" s="226" customFormat="1" ht="18" customHeight="1" hidden="1">
      <c r="A29" s="253"/>
      <c r="B29" s="253">
        <v>25</v>
      </c>
      <c r="C29" s="235">
        <f t="shared" si="17"/>
      </c>
      <c r="D29" s="235">
        <f t="shared" si="18"/>
      </c>
      <c r="E29" s="235">
        <f t="shared" si="19"/>
      </c>
      <c r="F29" s="219"/>
      <c r="G29" s="219"/>
      <c r="H29" s="235"/>
      <c r="I29" s="219"/>
      <c r="J29" s="219"/>
      <c r="K29" s="235"/>
      <c r="L29" s="219"/>
      <c r="M29" s="219"/>
      <c r="N29" s="235"/>
      <c r="O29" s="219"/>
      <c r="P29" s="219"/>
      <c r="Q29" s="235"/>
      <c r="R29" s="235"/>
      <c r="S29" s="235"/>
      <c r="T29" s="252"/>
      <c r="U29" s="252"/>
      <c r="V29" s="252"/>
      <c r="W29" s="252"/>
      <c r="X29" s="252"/>
      <c r="Y29" s="252"/>
      <c r="Z29" s="252"/>
      <c r="AA29" s="252"/>
      <c r="AB29" s="252"/>
      <c r="AC29" s="252"/>
      <c r="AD29" s="252"/>
      <c r="AE29" s="252"/>
      <c r="AF29" s="252"/>
    </row>
    <row r="30" spans="1:32" s="226" customFormat="1" ht="18" customHeight="1" hidden="1">
      <c r="A30" s="253"/>
      <c r="B30" s="253">
        <v>26</v>
      </c>
      <c r="C30" s="235">
        <f t="shared" si="17"/>
      </c>
      <c r="D30" s="235">
        <f t="shared" si="18"/>
      </c>
      <c r="E30" s="235">
        <f t="shared" si="19"/>
      </c>
      <c r="F30" s="219"/>
      <c r="G30" s="219"/>
      <c r="H30" s="235"/>
      <c r="I30" s="219"/>
      <c r="J30" s="219"/>
      <c r="K30" s="235"/>
      <c r="L30" s="219"/>
      <c r="M30" s="219"/>
      <c r="N30" s="235"/>
      <c r="O30" s="219"/>
      <c r="P30" s="219"/>
      <c r="Q30" s="235"/>
      <c r="R30" s="235"/>
      <c r="S30" s="235"/>
      <c r="T30" s="252"/>
      <c r="U30" s="252"/>
      <c r="V30" s="252"/>
      <c r="W30" s="252"/>
      <c r="X30" s="252"/>
      <c r="Y30" s="252"/>
      <c r="Z30" s="252"/>
      <c r="AA30" s="252"/>
      <c r="AB30" s="252"/>
      <c r="AC30" s="252"/>
      <c r="AD30" s="252"/>
      <c r="AE30" s="252"/>
      <c r="AF30" s="252"/>
    </row>
    <row r="31" spans="1:32" s="226" customFormat="1" ht="18" customHeight="1" hidden="1">
      <c r="A31" s="253"/>
      <c r="B31" s="253">
        <v>27</v>
      </c>
      <c r="C31" s="235">
        <f t="shared" si="17"/>
      </c>
      <c r="D31" s="235">
        <f t="shared" si="18"/>
      </c>
      <c r="E31" s="235">
        <f t="shared" si="19"/>
      </c>
      <c r="F31" s="219"/>
      <c r="G31" s="219"/>
      <c r="H31" s="235"/>
      <c r="I31" s="219"/>
      <c r="J31" s="219"/>
      <c r="K31" s="235"/>
      <c r="L31" s="219"/>
      <c r="M31" s="219"/>
      <c r="N31" s="235"/>
      <c r="O31" s="219"/>
      <c r="P31" s="219"/>
      <c r="Q31" s="235"/>
      <c r="R31" s="235"/>
      <c r="S31" s="235"/>
      <c r="T31" s="252"/>
      <c r="U31" s="252"/>
      <c r="V31" s="252"/>
      <c r="W31" s="252"/>
      <c r="X31" s="252"/>
      <c r="Y31" s="252"/>
      <c r="Z31" s="252"/>
      <c r="AA31" s="252"/>
      <c r="AB31" s="252"/>
      <c r="AC31" s="252"/>
      <c r="AD31" s="252"/>
      <c r="AE31" s="252"/>
      <c r="AF31" s="252"/>
    </row>
    <row r="32" spans="1:32" s="226" customFormat="1" ht="18" customHeight="1" hidden="1">
      <c r="A32" s="253"/>
      <c r="B32" s="253">
        <v>28</v>
      </c>
      <c r="C32" s="235">
        <f t="shared" si="17"/>
      </c>
      <c r="D32" s="235">
        <f t="shared" si="18"/>
      </c>
      <c r="E32" s="235">
        <f t="shared" si="19"/>
      </c>
      <c r="F32" s="219"/>
      <c r="G32" s="219"/>
      <c r="H32" s="235"/>
      <c r="I32" s="219"/>
      <c r="J32" s="219"/>
      <c r="K32" s="235"/>
      <c r="L32" s="219"/>
      <c r="M32" s="219"/>
      <c r="N32" s="235"/>
      <c r="O32" s="219"/>
      <c r="P32" s="219"/>
      <c r="Q32" s="235"/>
      <c r="R32" s="235"/>
      <c r="S32" s="235"/>
      <c r="T32" s="252"/>
      <c r="U32" s="252"/>
      <c r="V32" s="252"/>
      <c r="W32" s="252"/>
      <c r="X32" s="252"/>
      <c r="Y32" s="252"/>
      <c r="Z32" s="252"/>
      <c r="AA32" s="252"/>
      <c r="AB32" s="252"/>
      <c r="AC32" s="252"/>
      <c r="AD32" s="252"/>
      <c r="AE32" s="252"/>
      <c r="AF32" s="252"/>
    </row>
    <row r="33" spans="1:32" s="226" customFormat="1" ht="18" customHeight="1" hidden="1">
      <c r="A33" s="253"/>
      <c r="B33" s="253">
        <v>29</v>
      </c>
      <c r="C33" s="235">
        <f t="shared" si="17"/>
      </c>
      <c r="D33" s="235">
        <f t="shared" si="18"/>
      </c>
      <c r="E33" s="235">
        <f t="shared" si="19"/>
      </c>
      <c r="F33" s="219"/>
      <c r="G33" s="219"/>
      <c r="H33" s="235"/>
      <c r="I33" s="219"/>
      <c r="J33" s="219"/>
      <c r="K33" s="235"/>
      <c r="L33" s="219"/>
      <c r="M33" s="219"/>
      <c r="N33" s="235"/>
      <c r="O33" s="219"/>
      <c r="P33" s="219"/>
      <c r="Q33" s="235"/>
      <c r="R33" s="235"/>
      <c r="S33" s="235"/>
      <c r="T33" s="252"/>
      <c r="U33" s="252"/>
      <c r="V33" s="252"/>
      <c r="W33" s="252"/>
      <c r="X33" s="252"/>
      <c r="Y33" s="252"/>
      <c r="Z33" s="252"/>
      <c r="AA33" s="252"/>
      <c r="AB33" s="252"/>
      <c r="AC33" s="252"/>
      <c r="AD33" s="252"/>
      <c r="AE33" s="252"/>
      <c r="AF33" s="252"/>
    </row>
    <row r="34" spans="1:32" s="226" customFormat="1" ht="18" customHeight="1" hidden="1">
      <c r="A34" s="253"/>
      <c r="B34" s="253">
        <v>30</v>
      </c>
      <c r="C34" s="235">
        <f t="shared" si="17"/>
      </c>
      <c r="D34" s="235">
        <f t="shared" si="18"/>
      </c>
      <c r="E34" s="235">
        <f t="shared" si="19"/>
      </c>
      <c r="F34" s="219"/>
      <c r="G34" s="219"/>
      <c r="H34" s="235"/>
      <c r="I34" s="219"/>
      <c r="J34" s="219"/>
      <c r="K34" s="235"/>
      <c r="L34" s="219"/>
      <c r="M34" s="219"/>
      <c r="N34" s="235"/>
      <c r="O34" s="219"/>
      <c r="P34" s="219"/>
      <c r="Q34" s="235"/>
      <c r="R34" s="235"/>
      <c r="S34" s="235"/>
      <c r="T34" s="252"/>
      <c r="U34" s="252"/>
      <c r="V34" s="252"/>
      <c r="W34" s="252"/>
      <c r="X34" s="252"/>
      <c r="Y34" s="252"/>
      <c r="Z34" s="252"/>
      <c r="AA34" s="252"/>
      <c r="AB34" s="252"/>
      <c r="AC34" s="252"/>
      <c r="AD34" s="252"/>
      <c r="AE34" s="252"/>
      <c r="AF34" s="252"/>
    </row>
    <row r="35" spans="1:32" s="226" customFormat="1" ht="18" customHeight="1" hidden="1">
      <c r="A35" s="253"/>
      <c r="B35" s="253">
        <v>31</v>
      </c>
      <c r="C35" s="235">
        <f t="shared" si="17"/>
      </c>
      <c r="D35" s="235">
        <f t="shared" si="18"/>
      </c>
      <c r="E35" s="235">
        <f t="shared" si="19"/>
      </c>
      <c r="F35" s="219"/>
      <c r="G35" s="219"/>
      <c r="H35" s="235"/>
      <c r="I35" s="219"/>
      <c r="J35" s="219"/>
      <c r="K35" s="235"/>
      <c r="L35" s="219"/>
      <c r="M35" s="219"/>
      <c r="N35" s="235"/>
      <c r="O35" s="219"/>
      <c r="P35" s="219"/>
      <c r="Q35" s="235"/>
      <c r="R35" s="235"/>
      <c r="S35" s="235"/>
      <c r="T35" s="252"/>
      <c r="U35" s="252"/>
      <c r="V35" s="252"/>
      <c r="W35" s="252"/>
      <c r="X35" s="252"/>
      <c r="Y35" s="252"/>
      <c r="Z35" s="252"/>
      <c r="AA35" s="252"/>
      <c r="AB35" s="252"/>
      <c r="AC35" s="252"/>
      <c r="AD35" s="252"/>
      <c r="AE35" s="252"/>
      <c r="AF35" s="252"/>
    </row>
    <row r="36" spans="1:32" s="226" customFormat="1" ht="18" customHeight="1" hidden="1">
      <c r="A36" s="253"/>
      <c r="B36" s="253">
        <v>32</v>
      </c>
      <c r="C36" s="235">
        <f t="shared" si="17"/>
        <v>0</v>
      </c>
      <c r="D36" s="235">
        <f t="shared" si="18"/>
        <v>0</v>
      </c>
      <c r="E36" s="235">
        <f t="shared" si="19"/>
      </c>
      <c r="F36" s="219"/>
      <c r="G36" s="219"/>
      <c r="H36" s="235"/>
      <c r="I36" s="219"/>
      <c r="J36" s="219"/>
      <c r="K36" s="235"/>
      <c r="L36" s="219"/>
      <c r="M36" s="219"/>
      <c r="N36" s="235"/>
      <c r="O36" s="219"/>
      <c r="P36" s="219"/>
      <c r="Q36" s="235"/>
      <c r="R36" s="235"/>
      <c r="S36" s="235"/>
      <c r="T36" s="252"/>
      <c r="U36" s="252"/>
      <c r="V36" s="252"/>
      <c r="W36" s="252"/>
      <c r="X36" s="252"/>
      <c r="Y36" s="252"/>
      <c r="Z36" s="252"/>
      <c r="AA36" s="252"/>
      <c r="AB36" s="252"/>
      <c r="AC36" s="252"/>
      <c r="AD36" s="252"/>
      <c r="AE36" s="252"/>
      <c r="AF36" s="252"/>
    </row>
    <row r="37" spans="1:32" s="226" customFormat="1" ht="18" customHeight="1" hidden="1">
      <c r="A37" s="253"/>
      <c r="B37" s="253">
        <v>33</v>
      </c>
      <c r="C37" s="235">
        <f t="shared" si="17"/>
        <v>0</v>
      </c>
      <c r="D37" s="235">
        <f t="shared" si="18"/>
        <v>0</v>
      </c>
      <c r="E37" s="235">
        <f t="shared" si="19"/>
      </c>
      <c r="F37" s="219"/>
      <c r="G37" s="219"/>
      <c r="H37" s="235"/>
      <c r="I37" s="219"/>
      <c r="J37" s="219"/>
      <c r="K37" s="235"/>
      <c r="L37" s="219"/>
      <c r="M37" s="219"/>
      <c r="N37" s="235"/>
      <c r="O37" s="219"/>
      <c r="P37" s="219"/>
      <c r="Q37" s="235"/>
      <c r="R37" s="235"/>
      <c r="S37" s="235"/>
      <c r="T37" s="252"/>
      <c r="U37" s="252"/>
      <c r="V37" s="252"/>
      <c r="W37" s="252"/>
      <c r="X37" s="252"/>
      <c r="Y37" s="252"/>
      <c r="Z37" s="252"/>
      <c r="AA37" s="252"/>
      <c r="AB37" s="252"/>
      <c r="AC37" s="252"/>
      <c r="AD37" s="252"/>
      <c r="AE37" s="252"/>
      <c r="AF37" s="252"/>
    </row>
    <row r="38" spans="1:32" s="226" customFormat="1" ht="18" customHeight="1" hidden="1">
      <c r="A38" s="253"/>
      <c r="B38" s="253"/>
      <c r="C38" s="235"/>
      <c r="D38" s="235"/>
      <c r="E38" s="235"/>
      <c r="F38" s="219"/>
      <c r="G38" s="219"/>
      <c r="H38" s="235"/>
      <c r="I38" s="219"/>
      <c r="J38" s="219"/>
      <c r="K38" s="235"/>
      <c r="L38" s="219"/>
      <c r="M38" s="219"/>
      <c r="N38" s="235"/>
      <c r="O38" s="219"/>
      <c r="P38" s="219"/>
      <c r="Q38" s="235"/>
      <c r="R38" s="235"/>
      <c r="S38" s="235"/>
      <c r="T38" s="252"/>
      <c r="U38" s="252"/>
      <c r="V38" s="252"/>
      <c r="W38" s="252"/>
      <c r="X38" s="252"/>
      <c r="Y38" s="252"/>
      <c r="Z38" s="252"/>
      <c r="AA38" s="252"/>
      <c r="AB38" s="252"/>
      <c r="AC38" s="252"/>
      <c r="AD38" s="252"/>
      <c r="AE38" s="252"/>
      <c r="AF38" s="252"/>
    </row>
    <row r="39" spans="1:32" s="226" customFormat="1" ht="18" customHeight="1" hidden="1">
      <c r="A39" s="253"/>
      <c r="B39" s="253">
        <v>34</v>
      </c>
      <c r="C39" s="235">
        <f>I13</f>
      </c>
      <c r="D39" s="235">
        <f>J13</f>
      </c>
      <c r="E39" s="235">
        <f>K13</f>
      </c>
      <c r="F39" s="219"/>
      <c r="G39" s="219"/>
      <c r="H39" s="235"/>
      <c r="I39" s="219"/>
      <c r="J39" s="219"/>
      <c r="K39" s="235"/>
      <c r="L39" s="219"/>
      <c r="M39" s="219"/>
      <c r="N39" s="235"/>
      <c r="O39" s="219"/>
      <c r="P39" s="219"/>
      <c r="Q39" s="235"/>
      <c r="R39" s="235"/>
      <c r="S39" s="235"/>
      <c r="T39" s="252"/>
      <c r="U39" s="252"/>
      <c r="V39" s="252"/>
      <c r="W39" s="252"/>
      <c r="X39" s="252"/>
      <c r="Y39" s="252"/>
      <c r="Z39" s="252"/>
      <c r="AA39" s="252"/>
      <c r="AB39" s="252"/>
      <c r="AC39" s="252"/>
      <c r="AD39" s="252"/>
      <c r="AE39" s="252"/>
      <c r="AF39" s="252"/>
    </row>
    <row r="40" spans="1:32" s="226" customFormat="1" ht="18" customHeight="1" hidden="1">
      <c r="A40" s="253"/>
      <c r="B40" s="253">
        <v>35</v>
      </c>
      <c r="C40" s="235">
        <f aca="true" t="shared" si="20" ref="C40:C50">I14</f>
      </c>
      <c r="D40" s="235">
        <f aca="true" t="shared" si="21" ref="D40:D50">J14</f>
      </c>
      <c r="E40" s="235">
        <f aca="true" t="shared" si="22" ref="E40:E50">K14</f>
      </c>
      <c r="F40" s="219"/>
      <c r="G40" s="219"/>
      <c r="H40" s="235"/>
      <c r="I40" s="219"/>
      <c r="J40" s="219"/>
      <c r="K40" s="235"/>
      <c r="L40" s="219"/>
      <c r="M40" s="219"/>
      <c r="N40" s="235"/>
      <c r="O40" s="219"/>
      <c r="P40" s="219"/>
      <c r="Q40" s="235"/>
      <c r="R40" s="235"/>
      <c r="S40" s="235"/>
      <c r="T40" s="252"/>
      <c r="U40" s="252"/>
      <c r="V40" s="252"/>
      <c r="W40" s="252"/>
      <c r="X40" s="252"/>
      <c r="Y40" s="252"/>
      <c r="Z40" s="252"/>
      <c r="AA40" s="252"/>
      <c r="AB40" s="252"/>
      <c r="AC40" s="252"/>
      <c r="AD40" s="252"/>
      <c r="AE40" s="252"/>
      <c r="AF40" s="252"/>
    </row>
    <row r="41" spans="1:32" s="226" customFormat="1" ht="18" customHeight="1" hidden="1">
      <c r="A41" s="253"/>
      <c r="B41" s="253">
        <v>36</v>
      </c>
      <c r="C41" s="235">
        <f t="shared" si="20"/>
      </c>
      <c r="D41" s="235">
        <f t="shared" si="21"/>
      </c>
      <c r="E41" s="235">
        <f t="shared" si="22"/>
      </c>
      <c r="F41" s="219"/>
      <c r="G41" s="219"/>
      <c r="H41" s="235"/>
      <c r="I41" s="219"/>
      <c r="J41" s="219"/>
      <c r="K41" s="235"/>
      <c r="L41" s="219"/>
      <c r="M41" s="219"/>
      <c r="N41" s="235"/>
      <c r="O41" s="219"/>
      <c r="P41" s="219"/>
      <c r="Q41" s="235"/>
      <c r="R41" s="235"/>
      <c r="S41" s="235"/>
      <c r="T41" s="252"/>
      <c r="U41" s="252"/>
      <c r="V41" s="252"/>
      <c r="W41" s="252"/>
      <c r="X41" s="252"/>
      <c r="Y41" s="252"/>
      <c r="Z41" s="252"/>
      <c r="AA41" s="252"/>
      <c r="AB41" s="252"/>
      <c r="AC41" s="252"/>
      <c r="AD41" s="252"/>
      <c r="AE41" s="252"/>
      <c r="AF41" s="252"/>
    </row>
    <row r="42" spans="1:32" s="226" customFormat="1" ht="18" customHeight="1" hidden="1">
      <c r="A42" s="253"/>
      <c r="B42" s="253">
        <v>37</v>
      </c>
      <c r="C42" s="235">
        <f t="shared" si="20"/>
      </c>
      <c r="D42" s="235">
        <f t="shared" si="21"/>
      </c>
      <c r="E42" s="235">
        <f t="shared" si="22"/>
      </c>
      <c r="F42" s="219"/>
      <c r="G42" s="219"/>
      <c r="H42" s="235"/>
      <c r="I42" s="219"/>
      <c r="J42" s="219"/>
      <c r="K42" s="235"/>
      <c r="L42" s="219"/>
      <c r="M42" s="219"/>
      <c r="N42" s="235"/>
      <c r="O42" s="219"/>
      <c r="P42" s="219"/>
      <c r="Q42" s="235"/>
      <c r="R42" s="235"/>
      <c r="S42" s="235"/>
      <c r="T42" s="252"/>
      <c r="U42" s="252"/>
      <c r="V42" s="252"/>
      <c r="W42" s="252"/>
      <c r="X42" s="252"/>
      <c r="Y42" s="252"/>
      <c r="Z42" s="252"/>
      <c r="AA42" s="252"/>
      <c r="AB42" s="252"/>
      <c r="AC42" s="252"/>
      <c r="AD42" s="252"/>
      <c r="AE42" s="252"/>
      <c r="AF42" s="252"/>
    </row>
    <row r="43" spans="1:32" s="226" customFormat="1" ht="18" customHeight="1" hidden="1">
      <c r="A43" s="253"/>
      <c r="B43" s="253">
        <v>38</v>
      </c>
      <c r="C43" s="235">
        <f t="shared" si="20"/>
      </c>
      <c r="D43" s="235">
        <f t="shared" si="21"/>
      </c>
      <c r="E43" s="235">
        <f t="shared" si="22"/>
      </c>
      <c r="F43" s="219"/>
      <c r="G43" s="219"/>
      <c r="H43" s="235"/>
      <c r="I43" s="219"/>
      <c r="J43" s="219"/>
      <c r="K43" s="235"/>
      <c r="L43" s="219"/>
      <c r="M43" s="219"/>
      <c r="N43" s="235"/>
      <c r="O43" s="219"/>
      <c r="P43" s="219"/>
      <c r="Q43" s="235"/>
      <c r="R43" s="235"/>
      <c r="S43" s="235"/>
      <c r="T43" s="252"/>
      <c r="U43" s="252"/>
      <c r="V43" s="252"/>
      <c r="W43" s="252"/>
      <c r="X43" s="252"/>
      <c r="Y43" s="252"/>
      <c r="Z43" s="252"/>
      <c r="AA43" s="252"/>
      <c r="AB43" s="252"/>
      <c r="AC43" s="252"/>
      <c r="AD43" s="252"/>
      <c r="AE43" s="252"/>
      <c r="AF43" s="252"/>
    </row>
    <row r="44" spans="1:32" s="226" customFormat="1" ht="18" customHeight="1" hidden="1">
      <c r="A44" s="253"/>
      <c r="B44" s="253">
        <v>39</v>
      </c>
      <c r="C44" s="235">
        <f t="shared" si="20"/>
      </c>
      <c r="D44" s="235">
        <f t="shared" si="21"/>
      </c>
      <c r="E44" s="235">
        <f t="shared" si="22"/>
      </c>
      <c r="F44" s="219"/>
      <c r="G44" s="219"/>
      <c r="H44" s="235"/>
      <c r="I44" s="219"/>
      <c r="J44" s="219"/>
      <c r="K44" s="235"/>
      <c r="L44" s="219"/>
      <c r="M44" s="219"/>
      <c r="N44" s="235"/>
      <c r="O44" s="219"/>
      <c r="P44" s="219"/>
      <c r="Q44" s="235"/>
      <c r="R44" s="235"/>
      <c r="S44" s="235"/>
      <c r="T44" s="252"/>
      <c r="U44" s="252"/>
      <c r="V44" s="252"/>
      <c r="W44" s="252"/>
      <c r="X44" s="252"/>
      <c r="Y44" s="252"/>
      <c r="Z44" s="252"/>
      <c r="AA44" s="252"/>
      <c r="AB44" s="252"/>
      <c r="AC44" s="252"/>
      <c r="AD44" s="252"/>
      <c r="AE44" s="252"/>
      <c r="AF44" s="252"/>
    </row>
    <row r="45" spans="1:32" s="226" customFormat="1" ht="18" customHeight="1" hidden="1">
      <c r="A45" s="253"/>
      <c r="B45" s="253">
        <v>40</v>
      </c>
      <c r="C45" s="235">
        <f t="shared" si="20"/>
      </c>
      <c r="D45" s="235">
        <f t="shared" si="21"/>
      </c>
      <c r="E45" s="235">
        <f t="shared" si="22"/>
      </c>
      <c r="F45" s="219"/>
      <c r="G45" s="219"/>
      <c r="H45" s="235"/>
      <c r="I45" s="219"/>
      <c r="J45" s="219"/>
      <c r="K45" s="235"/>
      <c r="L45" s="219"/>
      <c r="M45" s="219"/>
      <c r="N45" s="235"/>
      <c r="O45" s="219"/>
      <c r="P45" s="219"/>
      <c r="Q45" s="235"/>
      <c r="R45" s="235"/>
      <c r="S45" s="235"/>
      <c r="T45" s="252"/>
      <c r="U45" s="252"/>
      <c r="V45" s="252"/>
      <c r="W45" s="252"/>
      <c r="X45" s="252"/>
      <c r="Y45" s="252"/>
      <c r="Z45" s="252"/>
      <c r="AA45" s="252"/>
      <c r="AB45" s="252"/>
      <c r="AC45" s="252"/>
      <c r="AD45" s="252"/>
      <c r="AE45" s="252"/>
      <c r="AF45" s="252"/>
    </row>
    <row r="46" spans="1:32" s="226" customFormat="1" ht="18" customHeight="1" hidden="1">
      <c r="A46" s="253"/>
      <c r="B46" s="253">
        <v>41</v>
      </c>
      <c r="C46" s="235">
        <f t="shared" si="20"/>
      </c>
      <c r="D46" s="235">
        <f t="shared" si="21"/>
      </c>
      <c r="E46" s="235">
        <f t="shared" si="22"/>
      </c>
      <c r="F46" s="219"/>
      <c r="G46" s="219"/>
      <c r="H46" s="235"/>
      <c r="I46" s="219"/>
      <c r="J46" s="219"/>
      <c r="K46" s="235"/>
      <c r="L46" s="219"/>
      <c r="M46" s="219"/>
      <c r="N46" s="235"/>
      <c r="O46" s="219"/>
      <c r="P46" s="219"/>
      <c r="Q46" s="235"/>
      <c r="R46" s="235"/>
      <c r="S46" s="235"/>
      <c r="T46" s="252"/>
      <c r="U46" s="252"/>
      <c r="V46" s="252"/>
      <c r="W46" s="252"/>
      <c r="X46" s="252"/>
      <c r="Y46" s="252"/>
      <c r="Z46" s="252"/>
      <c r="AA46" s="252"/>
      <c r="AB46" s="252"/>
      <c r="AC46" s="252"/>
      <c r="AD46" s="252"/>
      <c r="AE46" s="252"/>
      <c r="AF46" s="252"/>
    </row>
    <row r="47" spans="1:32" s="226" customFormat="1" ht="18" customHeight="1" hidden="1">
      <c r="A47" s="253"/>
      <c r="B47" s="253">
        <v>42</v>
      </c>
      <c r="C47" s="235">
        <f t="shared" si="20"/>
      </c>
      <c r="D47" s="235">
        <f t="shared" si="21"/>
      </c>
      <c r="E47" s="235">
        <f t="shared" si="22"/>
      </c>
      <c r="F47" s="219"/>
      <c r="G47" s="219"/>
      <c r="H47" s="235"/>
      <c r="I47" s="219"/>
      <c r="J47" s="219"/>
      <c r="K47" s="235"/>
      <c r="L47" s="219"/>
      <c r="M47" s="219"/>
      <c r="N47" s="235"/>
      <c r="O47" s="219"/>
      <c r="P47" s="219"/>
      <c r="Q47" s="235"/>
      <c r="R47" s="235"/>
      <c r="S47" s="235"/>
      <c r="T47" s="252"/>
      <c r="U47" s="252"/>
      <c r="V47" s="252"/>
      <c r="W47" s="252"/>
      <c r="X47" s="252"/>
      <c r="Y47" s="252"/>
      <c r="Z47" s="252"/>
      <c r="AA47" s="252"/>
      <c r="AB47" s="252"/>
      <c r="AC47" s="252"/>
      <c r="AD47" s="252"/>
      <c r="AE47" s="252"/>
      <c r="AF47" s="252"/>
    </row>
    <row r="48" spans="1:32" s="226" customFormat="1" ht="18" customHeight="1" hidden="1">
      <c r="A48" s="253"/>
      <c r="B48" s="253">
        <v>43</v>
      </c>
      <c r="C48" s="235">
        <f t="shared" si="20"/>
      </c>
      <c r="D48" s="235">
        <f t="shared" si="21"/>
      </c>
      <c r="E48" s="235">
        <f t="shared" si="22"/>
      </c>
      <c r="F48" s="219"/>
      <c r="G48" s="219"/>
      <c r="H48" s="235"/>
      <c r="I48" s="219"/>
      <c r="J48" s="219"/>
      <c r="K48" s="235"/>
      <c r="L48" s="219"/>
      <c r="M48" s="219"/>
      <c r="N48" s="235"/>
      <c r="O48" s="219"/>
      <c r="P48" s="219"/>
      <c r="Q48" s="235"/>
      <c r="R48" s="235"/>
      <c r="S48" s="235"/>
      <c r="T48" s="252"/>
      <c r="U48" s="252"/>
      <c r="V48" s="252"/>
      <c r="W48" s="252"/>
      <c r="X48" s="252"/>
      <c r="Y48" s="252"/>
      <c r="Z48" s="252"/>
      <c r="AA48" s="252"/>
      <c r="AB48" s="252"/>
      <c r="AC48" s="252"/>
      <c r="AD48" s="252"/>
      <c r="AE48" s="252"/>
      <c r="AF48" s="252"/>
    </row>
    <row r="49" spans="1:32" s="226" customFormat="1" ht="18" customHeight="1" hidden="1">
      <c r="A49" s="253"/>
      <c r="B49" s="253">
        <v>44</v>
      </c>
      <c r="C49" s="235">
        <f t="shared" si="20"/>
        <v>0</v>
      </c>
      <c r="D49" s="235">
        <f t="shared" si="21"/>
        <v>0</v>
      </c>
      <c r="E49" s="235">
        <f t="shared" si="22"/>
      </c>
      <c r="F49" s="219"/>
      <c r="G49" s="219"/>
      <c r="H49" s="235"/>
      <c r="I49" s="219"/>
      <c r="J49" s="219"/>
      <c r="K49" s="235"/>
      <c r="L49" s="219"/>
      <c r="M49" s="219"/>
      <c r="N49" s="235"/>
      <c r="O49" s="219"/>
      <c r="P49" s="219"/>
      <c r="Q49" s="235"/>
      <c r="R49" s="235"/>
      <c r="S49" s="235"/>
      <c r="T49" s="252"/>
      <c r="U49" s="252"/>
      <c r="V49" s="252"/>
      <c r="W49" s="252"/>
      <c r="X49" s="252"/>
      <c r="Y49" s="252"/>
      <c r="Z49" s="252"/>
      <c r="AA49" s="252"/>
      <c r="AB49" s="252"/>
      <c r="AC49" s="252"/>
      <c r="AD49" s="252"/>
      <c r="AE49" s="252"/>
      <c r="AF49" s="252"/>
    </row>
    <row r="50" spans="1:32" s="226" customFormat="1" ht="18" customHeight="1" hidden="1">
      <c r="A50" s="253"/>
      <c r="B50" s="253">
        <v>45</v>
      </c>
      <c r="C50" s="235">
        <f t="shared" si="20"/>
        <v>0</v>
      </c>
      <c r="D50" s="235">
        <f t="shared" si="21"/>
        <v>0</v>
      </c>
      <c r="E50" s="235">
        <f t="shared" si="22"/>
      </c>
      <c r="F50" s="219"/>
      <c r="G50" s="219"/>
      <c r="H50" s="235"/>
      <c r="I50" s="219"/>
      <c r="J50" s="219"/>
      <c r="K50" s="235"/>
      <c r="L50" s="219"/>
      <c r="M50" s="219"/>
      <c r="N50" s="235"/>
      <c r="O50" s="219"/>
      <c r="P50" s="219"/>
      <c r="Q50" s="235"/>
      <c r="R50" s="235"/>
      <c r="S50" s="235"/>
      <c r="T50" s="252"/>
      <c r="U50" s="252"/>
      <c r="V50" s="252"/>
      <c r="W50" s="252"/>
      <c r="X50" s="252"/>
      <c r="Y50" s="252"/>
      <c r="Z50" s="252"/>
      <c r="AA50" s="252"/>
      <c r="AB50" s="252"/>
      <c r="AC50" s="252"/>
      <c r="AD50" s="252"/>
      <c r="AE50" s="252"/>
      <c r="AF50" s="252"/>
    </row>
    <row r="51" spans="1:32" s="226" customFormat="1" ht="18" customHeight="1" hidden="1">
      <c r="A51" s="253"/>
      <c r="B51" s="253"/>
      <c r="C51" s="235"/>
      <c r="D51" s="235"/>
      <c r="E51" s="235"/>
      <c r="F51" s="219"/>
      <c r="G51" s="219"/>
      <c r="H51" s="235"/>
      <c r="I51" s="219"/>
      <c r="J51" s="219"/>
      <c r="K51" s="235"/>
      <c r="L51" s="219"/>
      <c r="M51" s="219"/>
      <c r="N51" s="235"/>
      <c r="O51" s="219"/>
      <c r="P51" s="219"/>
      <c r="Q51" s="235"/>
      <c r="R51" s="235"/>
      <c r="S51" s="235"/>
      <c r="T51" s="252"/>
      <c r="U51" s="252"/>
      <c r="V51" s="252"/>
      <c r="W51" s="252"/>
      <c r="X51" s="252"/>
      <c r="Y51" s="252"/>
      <c r="Z51" s="252"/>
      <c r="AA51" s="252"/>
      <c r="AB51" s="252"/>
      <c r="AC51" s="252"/>
      <c r="AD51" s="252"/>
      <c r="AE51" s="252"/>
      <c r="AF51" s="252"/>
    </row>
    <row r="52" spans="1:32" s="226" customFormat="1" ht="18" customHeight="1" hidden="1">
      <c r="A52" s="253"/>
      <c r="B52" s="253">
        <v>46</v>
      </c>
      <c r="C52" s="235">
        <f>L13</f>
      </c>
      <c r="D52" s="235">
        <f>M13</f>
      </c>
      <c r="E52" s="235">
        <f>N13</f>
      </c>
      <c r="F52" s="219"/>
      <c r="G52" s="219"/>
      <c r="H52" s="235"/>
      <c r="I52" s="219"/>
      <c r="J52" s="219"/>
      <c r="K52" s="235"/>
      <c r="L52" s="219"/>
      <c r="M52" s="219"/>
      <c r="N52" s="235"/>
      <c r="O52" s="219"/>
      <c r="P52" s="219"/>
      <c r="Q52" s="235"/>
      <c r="R52" s="235"/>
      <c r="S52" s="235"/>
      <c r="T52" s="252"/>
      <c r="U52" s="252"/>
      <c r="V52" s="252"/>
      <c r="W52" s="252"/>
      <c r="X52" s="252"/>
      <c r="Y52" s="252"/>
      <c r="Z52" s="252"/>
      <c r="AA52" s="252"/>
      <c r="AB52" s="252"/>
      <c r="AC52" s="252"/>
      <c r="AD52" s="252"/>
      <c r="AE52" s="252"/>
      <c r="AF52" s="252"/>
    </row>
    <row r="53" spans="1:32" s="226" customFormat="1" ht="18" customHeight="1" hidden="1">
      <c r="A53" s="253"/>
      <c r="B53" s="253">
        <v>47</v>
      </c>
      <c r="C53" s="235">
        <f aca="true" t="shared" si="23" ref="C53:C63">L14</f>
      </c>
      <c r="D53" s="235">
        <f aca="true" t="shared" si="24" ref="D53:D63">M14</f>
      </c>
      <c r="E53" s="235">
        <f aca="true" t="shared" si="25" ref="E53:E63">N14</f>
      </c>
      <c r="F53" s="219"/>
      <c r="G53" s="219"/>
      <c r="H53" s="235"/>
      <c r="I53" s="219"/>
      <c r="J53" s="219"/>
      <c r="K53" s="235"/>
      <c r="L53" s="219"/>
      <c r="M53" s="219"/>
      <c r="N53" s="235"/>
      <c r="O53" s="219"/>
      <c r="P53" s="219"/>
      <c r="Q53" s="235"/>
      <c r="R53" s="235"/>
      <c r="S53" s="235"/>
      <c r="T53" s="252"/>
      <c r="U53" s="252"/>
      <c r="V53" s="252"/>
      <c r="W53" s="252"/>
      <c r="X53" s="252"/>
      <c r="Y53" s="252"/>
      <c r="Z53" s="252"/>
      <c r="AA53" s="252"/>
      <c r="AB53" s="252"/>
      <c r="AC53" s="252"/>
      <c r="AD53" s="252"/>
      <c r="AE53" s="252"/>
      <c r="AF53" s="252"/>
    </row>
    <row r="54" spans="1:32" s="226" customFormat="1" ht="18" customHeight="1" hidden="1">
      <c r="A54" s="253"/>
      <c r="B54" s="253">
        <v>48</v>
      </c>
      <c r="C54" s="235">
        <f t="shared" si="23"/>
      </c>
      <c r="D54" s="235">
        <f t="shared" si="24"/>
      </c>
      <c r="E54" s="235">
        <f t="shared" si="25"/>
      </c>
      <c r="F54" s="219"/>
      <c r="G54" s="219"/>
      <c r="H54" s="235"/>
      <c r="I54" s="219"/>
      <c r="J54" s="219"/>
      <c r="K54" s="235"/>
      <c r="L54" s="219"/>
      <c r="M54" s="219"/>
      <c r="N54" s="235"/>
      <c r="O54" s="219"/>
      <c r="P54" s="219"/>
      <c r="Q54" s="235"/>
      <c r="R54" s="235"/>
      <c r="S54" s="235"/>
      <c r="T54" s="252"/>
      <c r="U54" s="252"/>
      <c r="V54" s="252"/>
      <c r="W54" s="252"/>
      <c r="X54" s="252"/>
      <c r="Y54" s="252"/>
      <c r="Z54" s="252"/>
      <c r="AA54" s="252"/>
      <c r="AB54" s="252"/>
      <c r="AC54" s="252"/>
      <c r="AD54" s="252"/>
      <c r="AE54" s="252"/>
      <c r="AF54" s="252"/>
    </row>
    <row r="55" spans="1:32" s="226" customFormat="1" ht="18" customHeight="1" hidden="1">
      <c r="A55" s="253"/>
      <c r="B55" s="253">
        <v>49</v>
      </c>
      <c r="C55" s="235">
        <f t="shared" si="23"/>
      </c>
      <c r="D55" s="235">
        <f t="shared" si="24"/>
      </c>
      <c r="E55" s="235">
        <f t="shared" si="25"/>
      </c>
      <c r="F55" s="219"/>
      <c r="G55" s="219"/>
      <c r="H55" s="235"/>
      <c r="I55" s="219"/>
      <c r="J55" s="219"/>
      <c r="K55" s="235"/>
      <c r="L55" s="219"/>
      <c r="M55" s="219"/>
      <c r="N55" s="235"/>
      <c r="O55" s="219"/>
      <c r="P55" s="219"/>
      <c r="Q55" s="235"/>
      <c r="R55" s="235"/>
      <c r="S55" s="235"/>
      <c r="T55" s="252"/>
      <c r="U55" s="252"/>
      <c r="V55" s="252"/>
      <c r="W55" s="252"/>
      <c r="X55" s="252"/>
      <c r="Y55" s="252"/>
      <c r="Z55" s="252"/>
      <c r="AA55" s="252"/>
      <c r="AB55" s="252"/>
      <c r="AC55" s="252"/>
      <c r="AD55" s="252"/>
      <c r="AE55" s="252"/>
      <c r="AF55" s="252"/>
    </row>
    <row r="56" spans="1:32" s="226" customFormat="1" ht="18" customHeight="1" hidden="1">
      <c r="A56" s="253"/>
      <c r="B56" s="253">
        <v>50</v>
      </c>
      <c r="C56" s="235">
        <f t="shared" si="23"/>
      </c>
      <c r="D56" s="235">
        <f t="shared" si="24"/>
      </c>
      <c r="E56" s="235">
        <f t="shared" si="25"/>
      </c>
      <c r="F56" s="219"/>
      <c r="G56" s="219"/>
      <c r="H56" s="235"/>
      <c r="I56" s="219"/>
      <c r="J56" s="219"/>
      <c r="K56" s="235"/>
      <c r="L56" s="219"/>
      <c r="M56" s="219"/>
      <c r="N56" s="235"/>
      <c r="O56" s="219"/>
      <c r="P56" s="219"/>
      <c r="Q56" s="235"/>
      <c r="R56" s="235"/>
      <c r="S56" s="235"/>
      <c r="T56" s="252"/>
      <c r="U56" s="252"/>
      <c r="V56" s="252"/>
      <c r="W56" s="252"/>
      <c r="X56" s="252"/>
      <c r="Y56" s="252"/>
      <c r="Z56" s="252"/>
      <c r="AA56" s="252"/>
      <c r="AB56" s="252"/>
      <c r="AC56" s="252"/>
      <c r="AD56" s="252"/>
      <c r="AE56" s="252"/>
      <c r="AF56" s="252"/>
    </row>
    <row r="57" spans="1:32" s="226" customFormat="1" ht="18" customHeight="1" hidden="1">
      <c r="A57" s="253"/>
      <c r="B57" s="253">
        <v>51</v>
      </c>
      <c r="C57" s="235">
        <f t="shared" si="23"/>
      </c>
      <c r="D57" s="235">
        <f t="shared" si="24"/>
      </c>
      <c r="E57" s="235">
        <f t="shared" si="25"/>
      </c>
      <c r="F57" s="219"/>
      <c r="G57" s="219"/>
      <c r="H57" s="235"/>
      <c r="I57" s="219"/>
      <c r="J57" s="219"/>
      <c r="K57" s="235"/>
      <c r="L57" s="219"/>
      <c r="M57" s="219"/>
      <c r="N57" s="235"/>
      <c r="O57" s="219"/>
      <c r="P57" s="219"/>
      <c r="Q57" s="235"/>
      <c r="R57" s="235"/>
      <c r="S57" s="235"/>
      <c r="T57" s="252"/>
      <c r="U57" s="252"/>
      <c r="V57" s="252"/>
      <c r="W57" s="252"/>
      <c r="X57" s="252"/>
      <c r="Y57" s="252"/>
      <c r="Z57" s="252"/>
      <c r="AA57" s="252"/>
      <c r="AB57" s="252"/>
      <c r="AC57" s="252"/>
      <c r="AD57" s="252"/>
      <c r="AE57" s="252"/>
      <c r="AF57" s="252"/>
    </row>
    <row r="58" spans="1:32" s="226" customFormat="1" ht="18" customHeight="1" hidden="1">
      <c r="A58" s="253"/>
      <c r="B58" s="253">
        <v>52</v>
      </c>
      <c r="C58" s="235">
        <f t="shared" si="23"/>
      </c>
      <c r="D58" s="235">
        <f t="shared" si="24"/>
      </c>
      <c r="E58" s="235">
        <f t="shared" si="25"/>
      </c>
      <c r="F58" s="219"/>
      <c r="G58" s="219"/>
      <c r="H58" s="235"/>
      <c r="I58" s="219"/>
      <c r="J58" s="219"/>
      <c r="K58" s="235"/>
      <c r="L58" s="219"/>
      <c r="M58" s="219"/>
      <c r="N58" s="235"/>
      <c r="O58" s="219"/>
      <c r="P58" s="219"/>
      <c r="Q58" s="235"/>
      <c r="R58" s="235"/>
      <c r="S58" s="235"/>
      <c r="T58" s="252"/>
      <c r="U58" s="252"/>
      <c r="V58" s="252"/>
      <c r="W58" s="252"/>
      <c r="X58" s="252"/>
      <c r="Y58" s="252"/>
      <c r="Z58" s="252"/>
      <c r="AA58" s="252"/>
      <c r="AB58" s="252"/>
      <c r="AC58" s="252"/>
      <c r="AD58" s="252"/>
      <c r="AE58" s="252"/>
      <c r="AF58" s="252"/>
    </row>
    <row r="59" spans="1:32" s="226" customFormat="1" ht="18" customHeight="1" hidden="1">
      <c r="A59" s="253"/>
      <c r="B59" s="253">
        <v>53</v>
      </c>
      <c r="C59" s="235">
        <f t="shared" si="23"/>
      </c>
      <c r="D59" s="235">
        <f t="shared" si="24"/>
      </c>
      <c r="E59" s="235">
        <f t="shared" si="25"/>
      </c>
      <c r="F59" s="219"/>
      <c r="G59" s="219"/>
      <c r="H59" s="235"/>
      <c r="I59" s="219"/>
      <c r="J59" s="219"/>
      <c r="K59" s="235"/>
      <c r="L59" s="219"/>
      <c r="M59" s="219"/>
      <c r="N59" s="235"/>
      <c r="O59" s="219"/>
      <c r="P59" s="219"/>
      <c r="Q59" s="235"/>
      <c r="R59" s="235"/>
      <c r="S59" s="235"/>
      <c r="T59" s="252"/>
      <c r="U59" s="252"/>
      <c r="V59" s="252"/>
      <c r="W59" s="252"/>
      <c r="X59" s="252"/>
      <c r="Y59" s="252"/>
      <c r="Z59" s="252"/>
      <c r="AA59" s="252"/>
      <c r="AB59" s="252"/>
      <c r="AC59" s="252"/>
      <c r="AD59" s="252"/>
      <c r="AE59" s="252"/>
      <c r="AF59" s="252"/>
    </row>
    <row r="60" spans="1:32" s="226" customFormat="1" ht="18" customHeight="1" hidden="1">
      <c r="A60" s="253"/>
      <c r="B60" s="253">
        <v>54</v>
      </c>
      <c r="C60" s="235">
        <f t="shared" si="23"/>
      </c>
      <c r="D60" s="235">
        <f t="shared" si="24"/>
      </c>
      <c r="E60" s="235">
        <f t="shared" si="25"/>
      </c>
      <c r="F60" s="219"/>
      <c r="G60" s="219"/>
      <c r="H60" s="235"/>
      <c r="I60" s="219"/>
      <c r="J60" s="219"/>
      <c r="K60" s="235"/>
      <c r="L60" s="219"/>
      <c r="M60" s="219"/>
      <c r="N60" s="235"/>
      <c r="O60" s="219"/>
      <c r="P60" s="219"/>
      <c r="Q60" s="235"/>
      <c r="R60" s="235"/>
      <c r="S60" s="235"/>
      <c r="T60" s="252"/>
      <c r="U60" s="252"/>
      <c r="V60" s="252"/>
      <c r="W60" s="252"/>
      <c r="X60" s="252"/>
      <c r="Y60" s="252"/>
      <c r="Z60" s="252"/>
      <c r="AA60" s="252"/>
      <c r="AB60" s="252"/>
      <c r="AC60" s="252"/>
      <c r="AD60" s="252"/>
      <c r="AE60" s="252"/>
      <c r="AF60" s="252"/>
    </row>
    <row r="61" spans="1:32" s="226" customFormat="1" ht="18" customHeight="1" hidden="1">
      <c r="A61" s="253"/>
      <c r="B61" s="253">
        <v>55</v>
      </c>
      <c r="C61" s="235">
        <f t="shared" si="23"/>
      </c>
      <c r="D61" s="235">
        <f t="shared" si="24"/>
      </c>
      <c r="E61" s="235">
        <f t="shared" si="25"/>
      </c>
      <c r="F61" s="219"/>
      <c r="G61" s="219"/>
      <c r="H61" s="235"/>
      <c r="I61" s="219"/>
      <c r="J61" s="219"/>
      <c r="K61" s="235"/>
      <c r="L61" s="219"/>
      <c r="M61" s="219"/>
      <c r="N61" s="235"/>
      <c r="O61" s="219"/>
      <c r="P61" s="219"/>
      <c r="Q61" s="235"/>
      <c r="R61" s="235"/>
      <c r="S61" s="235"/>
      <c r="T61" s="252"/>
      <c r="U61" s="252"/>
      <c r="V61" s="252"/>
      <c r="W61" s="252"/>
      <c r="X61" s="252"/>
      <c r="Y61" s="252"/>
      <c r="Z61" s="252"/>
      <c r="AA61" s="252"/>
      <c r="AB61" s="252"/>
      <c r="AC61" s="252"/>
      <c r="AD61" s="252"/>
      <c r="AE61" s="252"/>
      <c r="AF61" s="252"/>
    </row>
    <row r="62" spans="1:32" s="226" customFormat="1" ht="18" customHeight="1" hidden="1">
      <c r="A62" s="253"/>
      <c r="B62" s="253">
        <v>56</v>
      </c>
      <c r="C62" s="235">
        <f t="shared" si="23"/>
        <v>0</v>
      </c>
      <c r="D62" s="235">
        <f t="shared" si="24"/>
        <v>0</v>
      </c>
      <c r="E62" s="235">
        <f t="shared" si="25"/>
      </c>
      <c r="F62" s="219"/>
      <c r="G62" s="219"/>
      <c r="H62" s="235"/>
      <c r="I62" s="219"/>
      <c r="J62" s="219"/>
      <c r="K62" s="235"/>
      <c r="L62" s="219"/>
      <c r="M62" s="219"/>
      <c r="N62" s="235"/>
      <c r="O62" s="219"/>
      <c r="P62" s="219"/>
      <c r="Q62" s="235"/>
      <c r="R62" s="235"/>
      <c r="S62" s="235"/>
      <c r="T62" s="252"/>
      <c r="U62" s="252"/>
      <c r="V62" s="252"/>
      <c r="W62" s="252"/>
      <c r="X62" s="252"/>
      <c r="Y62" s="252"/>
      <c r="Z62" s="252"/>
      <c r="AA62" s="252"/>
      <c r="AB62" s="252"/>
      <c r="AC62" s="252"/>
      <c r="AD62" s="252"/>
      <c r="AE62" s="252"/>
      <c r="AF62" s="252"/>
    </row>
    <row r="63" spans="1:32" s="226" customFormat="1" ht="18" customHeight="1" hidden="1">
      <c r="A63" s="253"/>
      <c r="B63" s="253">
        <v>57</v>
      </c>
      <c r="C63" s="235">
        <f t="shared" si="23"/>
        <v>0</v>
      </c>
      <c r="D63" s="235">
        <f t="shared" si="24"/>
        <v>0</v>
      </c>
      <c r="E63" s="235">
        <f t="shared" si="25"/>
      </c>
      <c r="F63" s="219"/>
      <c r="G63" s="219"/>
      <c r="H63" s="235"/>
      <c r="I63" s="219"/>
      <c r="J63" s="219"/>
      <c r="K63" s="235"/>
      <c r="L63" s="219"/>
      <c r="M63" s="219"/>
      <c r="N63" s="235"/>
      <c r="O63" s="219"/>
      <c r="P63" s="219"/>
      <c r="Q63" s="235"/>
      <c r="R63" s="235"/>
      <c r="S63" s="235"/>
      <c r="T63" s="252"/>
      <c r="U63" s="252"/>
      <c r="V63" s="252"/>
      <c r="W63" s="252"/>
      <c r="X63" s="252"/>
      <c r="Y63" s="252"/>
      <c r="Z63" s="252"/>
      <c r="AA63" s="252"/>
      <c r="AB63" s="252"/>
      <c r="AC63" s="252"/>
      <c r="AD63" s="252"/>
      <c r="AE63" s="252"/>
      <c r="AF63" s="252"/>
    </row>
    <row r="64" spans="1:32" s="226" customFormat="1" ht="18" customHeight="1" hidden="1">
      <c r="A64" s="253"/>
      <c r="B64" s="253"/>
      <c r="C64" s="235"/>
      <c r="D64" s="235"/>
      <c r="E64" s="235"/>
      <c r="F64" s="219"/>
      <c r="G64" s="219"/>
      <c r="H64" s="235"/>
      <c r="I64" s="219"/>
      <c r="J64" s="219"/>
      <c r="K64" s="235"/>
      <c r="L64" s="219"/>
      <c r="M64" s="219"/>
      <c r="N64" s="235"/>
      <c r="O64" s="219"/>
      <c r="P64" s="219"/>
      <c r="Q64" s="235"/>
      <c r="R64" s="235"/>
      <c r="S64" s="235"/>
      <c r="T64" s="252"/>
      <c r="U64" s="252"/>
      <c r="V64" s="252"/>
      <c r="W64" s="252"/>
      <c r="X64" s="252"/>
      <c r="Y64" s="252"/>
      <c r="Z64" s="252"/>
      <c r="AA64" s="252"/>
      <c r="AB64" s="252"/>
      <c r="AC64" s="252"/>
      <c r="AD64" s="252"/>
      <c r="AE64" s="252"/>
      <c r="AF64" s="252"/>
    </row>
    <row r="65" spans="1:32" s="226" customFormat="1" ht="18" customHeight="1" hidden="1">
      <c r="A65" s="253"/>
      <c r="B65" s="253">
        <v>58</v>
      </c>
      <c r="C65" s="235">
        <f>O13</f>
        <v>0</v>
      </c>
      <c r="D65" s="235">
        <f>P13</f>
        <v>0</v>
      </c>
      <c r="E65" s="235">
        <f>Q13</f>
        <v>0</v>
      </c>
      <c r="F65" s="219"/>
      <c r="G65" s="219"/>
      <c r="H65" s="235"/>
      <c r="I65" s="219"/>
      <c r="J65" s="219"/>
      <c r="K65" s="235"/>
      <c r="L65" s="219"/>
      <c r="M65" s="219"/>
      <c r="N65" s="235"/>
      <c r="O65" s="219"/>
      <c r="P65" s="219"/>
      <c r="Q65" s="235"/>
      <c r="R65" s="235"/>
      <c r="S65" s="235"/>
      <c r="T65" s="252"/>
      <c r="U65" s="252"/>
      <c r="V65" s="252"/>
      <c r="W65" s="252"/>
      <c r="X65" s="252"/>
      <c r="Y65" s="252"/>
      <c r="Z65" s="252"/>
      <c r="AA65" s="252"/>
      <c r="AB65" s="252"/>
      <c r="AC65" s="252"/>
      <c r="AD65" s="252"/>
      <c r="AE65" s="252"/>
      <c r="AF65" s="252"/>
    </row>
    <row r="66" spans="1:32" s="226" customFormat="1" ht="18" customHeight="1" hidden="1">
      <c r="A66" s="253"/>
      <c r="B66" s="253">
        <v>59</v>
      </c>
      <c r="C66" s="235">
        <f aca="true" t="shared" si="26" ref="C66:C76">O14</f>
        <v>0</v>
      </c>
      <c r="D66" s="235">
        <f aca="true" t="shared" si="27" ref="D66:D76">P14</f>
        <v>0</v>
      </c>
      <c r="E66" s="235">
        <f aca="true" t="shared" si="28" ref="E66:E76">Q14</f>
        <v>0</v>
      </c>
      <c r="F66" s="219"/>
      <c r="G66" s="219"/>
      <c r="H66" s="235"/>
      <c r="I66" s="219"/>
      <c r="J66" s="219"/>
      <c r="K66" s="235"/>
      <c r="L66" s="219"/>
      <c r="M66" s="219"/>
      <c r="N66" s="235"/>
      <c r="O66" s="219"/>
      <c r="P66" s="219"/>
      <c r="Q66" s="235"/>
      <c r="R66" s="235"/>
      <c r="S66" s="235"/>
      <c r="T66" s="252"/>
      <c r="U66" s="252"/>
      <c r="V66" s="252"/>
      <c r="W66" s="252"/>
      <c r="X66" s="252"/>
      <c r="Y66" s="252"/>
      <c r="Z66" s="252"/>
      <c r="AA66" s="252"/>
      <c r="AB66" s="252"/>
      <c r="AC66" s="252"/>
      <c r="AD66" s="252"/>
      <c r="AE66" s="252"/>
      <c r="AF66" s="252"/>
    </row>
    <row r="67" spans="1:32" s="226" customFormat="1" ht="18" customHeight="1" hidden="1">
      <c r="A67" s="253"/>
      <c r="B67" s="253">
        <v>60</v>
      </c>
      <c r="C67" s="235">
        <f t="shared" si="26"/>
        <v>0</v>
      </c>
      <c r="D67" s="235">
        <f t="shared" si="27"/>
        <v>0</v>
      </c>
      <c r="E67" s="235">
        <f t="shared" si="28"/>
        <v>0</v>
      </c>
      <c r="F67" s="219"/>
      <c r="G67" s="219"/>
      <c r="H67" s="235"/>
      <c r="I67" s="219"/>
      <c r="J67" s="219"/>
      <c r="K67" s="235"/>
      <c r="L67" s="219"/>
      <c r="M67" s="219"/>
      <c r="N67" s="235"/>
      <c r="O67" s="219"/>
      <c r="P67" s="219"/>
      <c r="Q67" s="235"/>
      <c r="R67" s="235"/>
      <c r="S67" s="235"/>
      <c r="T67" s="252"/>
      <c r="U67" s="252"/>
      <c r="V67" s="252"/>
      <c r="W67" s="252"/>
      <c r="X67" s="252"/>
      <c r="Y67" s="252"/>
      <c r="Z67" s="252"/>
      <c r="AA67" s="252"/>
      <c r="AB67" s="252"/>
      <c r="AC67" s="252"/>
      <c r="AD67" s="252"/>
      <c r="AE67" s="252"/>
      <c r="AF67" s="252"/>
    </row>
    <row r="68" spans="1:32" s="226" customFormat="1" ht="18" customHeight="1" hidden="1">
      <c r="A68" s="253"/>
      <c r="B68" s="253">
        <v>61</v>
      </c>
      <c r="C68" s="235">
        <f t="shared" si="26"/>
        <v>0</v>
      </c>
      <c r="D68" s="235">
        <f t="shared" si="27"/>
        <v>0</v>
      </c>
      <c r="E68" s="235">
        <f t="shared" si="28"/>
        <v>0</v>
      </c>
      <c r="F68" s="219"/>
      <c r="G68" s="219"/>
      <c r="H68" s="235"/>
      <c r="I68" s="219"/>
      <c r="J68" s="219"/>
      <c r="K68" s="235"/>
      <c r="L68" s="219"/>
      <c r="M68" s="219"/>
      <c r="N68" s="235"/>
      <c r="O68" s="219"/>
      <c r="P68" s="219"/>
      <c r="Q68" s="235"/>
      <c r="R68" s="235"/>
      <c r="S68" s="235"/>
      <c r="T68" s="252"/>
      <c r="U68" s="252"/>
      <c r="V68" s="252"/>
      <c r="W68" s="252"/>
      <c r="X68" s="252"/>
      <c r="Y68" s="252"/>
      <c r="Z68" s="252"/>
      <c r="AA68" s="252"/>
      <c r="AB68" s="252"/>
      <c r="AC68" s="252"/>
      <c r="AD68" s="252"/>
      <c r="AE68" s="252"/>
      <c r="AF68" s="252"/>
    </row>
    <row r="69" spans="1:32" s="226" customFormat="1" ht="18" customHeight="1" hidden="1">
      <c r="A69" s="253"/>
      <c r="B69" s="253">
        <v>62</v>
      </c>
      <c r="C69" s="235">
        <f t="shared" si="26"/>
        <v>0</v>
      </c>
      <c r="D69" s="235">
        <f t="shared" si="27"/>
        <v>0</v>
      </c>
      <c r="E69" s="235">
        <f t="shared" si="28"/>
        <v>0</v>
      </c>
      <c r="F69" s="219"/>
      <c r="G69" s="219"/>
      <c r="H69" s="235"/>
      <c r="I69" s="219"/>
      <c r="J69" s="219"/>
      <c r="K69" s="235"/>
      <c r="L69" s="219"/>
      <c r="M69" s="219"/>
      <c r="N69" s="235"/>
      <c r="O69" s="219"/>
      <c r="P69" s="219"/>
      <c r="Q69" s="235"/>
      <c r="R69" s="235"/>
      <c r="S69" s="235"/>
      <c r="T69" s="252"/>
      <c r="U69" s="252"/>
      <c r="V69" s="252"/>
      <c r="W69" s="252"/>
      <c r="X69" s="252"/>
      <c r="Y69" s="252"/>
      <c r="Z69" s="252"/>
      <c r="AA69" s="252"/>
      <c r="AB69" s="252"/>
      <c r="AC69" s="252"/>
      <c r="AD69" s="252"/>
      <c r="AE69" s="252"/>
      <c r="AF69" s="252"/>
    </row>
    <row r="70" spans="1:32" s="226" customFormat="1" ht="18" customHeight="1" hidden="1">
      <c r="A70" s="253"/>
      <c r="B70" s="253">
        <v>63</v>
      </c>
      <c r="C70" s="235">
        <f t="shared" si="26"/>
        <v>0</v>
      </c>
      <c r="D70" s="235">
        <f t="shared" si="27"/>
        <v>0</v>
      </c>
      <c r="E70" s="235">
        <f t="shared" si="28"/>
        <v>0</v>
      </c>
      <c r="F70" s="219"/>
      <c r="G70" s="219"/>
      <c r="H70" s="235"/>
      <c r="I70" s="219"/>
      <c r="J70" s="219"/>
      <c r="K70" s="235"/>
      <c r="L70" s="219"/>
      <c r="M70" s="219"/>
      <c r="N70" s="235"/>
      <c r="O70" s="219"/>
      <c r="P70" s="219"/>
      <c r="Q70" s="235"/>
      <c r="R70" s="235"/>
      <c r="S70" s="235"/>
      <c r="T70" s="252"/>
      <c r="U70" s="252"/>
      <c r="V70" s="252"/>
      <c r="W70" s="252"/>
      <c r="X70" s="252"/>
      <c r="Y70" s="252"/>
      <c r="Z70" s="252"/>
      <c r="AA70" s="252"/>
      <c r="AB70" s="252"/>
      <c r="AC70" s="252"/>
      <c r="AD70" s="252"/>
      <c r="AE70" s="252"/>
      <c r="AF70" s="252"/>
    </row>
    <row r="71" spans="1:32" s="226" customFormat="1" ht="18" customHeight="1" hidden="1">
      <c r="A71" s="253"/>
      <c r="B71" s="253">
        <v>64</v>
      </c>
      <c r="C71" s="235">
        <f t="shared" si="26"/>
        <v>0</v>
      </c>
      <c r="D71" s="235">
        <f t="shared" si="27"/>
        <v>0</v>
      </c>
      <c r="E71" s="235">
        <f t="shared" si="28"/>
        <v>0</v>
      </c>
      <c r="F71" s="219"/>
      <c r="G71" s="219"/>
      <c r="H71" s="235"/>
      <c r="I71" s="219"/>
      <c r="J71" s="219"/>
      <c r="K71" s="235"/>
      <c r="L71" s="219"/>
      <c r="M71" s="219"/>
      <c r="N71" s="235"/>
      <c r="O71" s="219"/>
      <c r="P71" s="219"/>
      <c r="Q71" s="235"/>
      <c r="R71" s="235"/>
      <c r="S71" s="235"/>
      <c r="T71" s="252"/>
      <c r="U71" s="252"/>
      <c r="V71" s="252"/>
      <c r="W71" s="252"/>
      <c r="X71" s="252"/>
      <c r="Y71" s="252"/>
      <c r="Z71" s="252"/>
      <c r="AA71" s="252"/>
      <c r="AB71" s="252"/>
      <c r="AC71" s="252"/>
      <c r="AD71" s="252"/>
      <c r="AE71" s="252"/>
      <c r="AF71" s="252"/>
    </row>
    <row r="72" spans="1:32" s="226" customFormat="1" ht="18" customHeight="1" hidden="1">
      <c r="A72" s="253"/>
      <c r="B72" s="253">
        <v>65</v>
      </c>
      <c r="C72" s="235">
        <f t="shared" si="26"/>
        <v>0</v>
      </c>
      <c r="D72" s="235">
        <f t="shared" si="27"/>
        <v>0</v>
      </c>
      <c r="E72" s="235">
        <f t="shared" si="28"/>
        <v>0</v>
      </c>
      <c r="F72" s="219"/>
      <c r="G72" s="219"/>
      <c r="H72" s="235"/>
      <c r="I72" s="219"/>
      <c r="J72" s="219"/>
      <c r="K72" s="235"/>
      <c r="L72" s="219"/>
      <c r="M72" s="219"/>
      <c r="N72" s="235"/>
      <c r="O72" s="219"/>
      <c r="P72" s="219"/>
      <c r="Q72" s="235"/>
      <c r="R72" s="235"/>
      <c r="S72" s="235"/>
      <c r="T72" s="252"/>
      <c r="U72" s="252"/>
      <c r="V72" s="252"/>
      <c r="W72" s="252"/>
      <c r="X72" s="252"/>
      <c r="Y72" s="252"/>
      <c r="Z72" s="252"/>
      <c r="AA72" s="252"/>
      <c r="AB72" s="252"/>
      <c r="AC72" s="252"/>
      <c r="AD72" s="252"/>
      <c r="AE72" s="252"/>
      <c r="AF72" s="252"/>
    </row>
    <row r="73" spans="1:32" s="226" customFormat="1" ht="18" customHeight="1" hidden="1">
      <c r="A73" s="253"/>
      <c r="B73" s="253">
        <v>66</v>
      </c>
      <c r="C73" s="235">
        <f t="shared" si="26"/>
        <v>0</v>
      </c>
      <c r="D73" s="235">
        <f t="shared" si="27"/>
        <v>0</v>
      </c>
      <c r="E73" s="235">
        <f t="shared" si="28"/>
        <v>0</v>
      </c>
      <c r="F73" s="219"/>
      <c r="G73" s="219"/>
      <c r="H73" s="235"/>
      <c r="I73" s="219"/>
      <c r="J73" s="219"/>
      <c r="K73" s="235"/>
      <c r="L73" s="219"/>
      <c r="M73" s="219"/>
      <c r="N73" s="235"/>
      <c r="O73" s="219"/>
      <c r="P73" s="219"/>
      <c r="Q73" s="235"/>
      <c r="R73" s="235"/>
      <c r="S73" s="235"/>
      <c r="T73" s="252"/>
      <c r="U73" s="252"/>
      <c r="V73" s="252"/>
      <c r="W73" s="252"/>
      <c r="X73" s="252"/>
      <c r="Y73" s="252"/>
      <c r="Z73" s="252"/>
      <c r="AA73" s="252"/>
      <c r="AB73" s="252"/>
      <c r="AC73" s="252"/>
      <c r="AD73" s="252"/>
      <c r="AE73" s="252"/>
      <c r="AF73" s="252"/>
    </row>
    <row r="74" spans="1:32" s="226" customFormat="1" ht="18" customHeight="1" hidden="1">
      <c r="A74" s="253"/>
      <c r="B74" s="253">
        <v>67</v>
      </c>
      <c r="C74" s="235">
        <f t="shared" si="26"/>
        <v>0</v>
      </c>
      <c r="D74" s="235">
        <f t="shared" si="27"/>
        <v>0</v>
      </c>
      <c r="E74" s="235">
        <f t="shared" si="28"/>
        <v>0</v>
      </c>
      <c r="F74" s="219"/>
      <c r="G74" s="219"/>
      <c r="H74" s="235"/>
      <c r="I74" s="219"/>
      <c r="J74" s="219"/>
      <c r="K74" s="235"/>
      <c r="L74" s="219"/>
      <c r="M74" s="219"/>
      <c r="N74" s="235"/>
      <c r="O74" s="219"/>
      <c r="P74" s="219"/>
      <c r="Q74" s="235"/>
      <c r="R74" s="235"/>
      <c r="S74" s="235"/>
      <c r="T74" s="252"/>
      <c r="U74" s="252"/>
      <c r="V74" s="252"/>
      <c r="W74" s="252"/>
      <c r="X74" s="252"/>
      <c r="Y74" s="252"/>
      <c r="Z74" s="252"/>
      <c r="AA74" s="252"/>
      <c r="AB74" s="252"/>
      <c r="AC74" s="252"/>
      <c r="AD74" s="252"/>
      <c r="AE74" s="252"/>
      <c r="AF74" s="252"/>
    </row>
    <row r="75" spans="1:32" s="226" customFormat="1" ht="18" customHeight="1" hidden="1">
      <c r="A75" s="253"/>
      <c r="B75" s="253">
        <v>68</v>
      </c>
      <c r="C75" s="235">
        <f t="shared" si="26"/>
        <v>0</v>
      </c>
      <c r="D75" s="235">
        <f t="shared" si="27"/>
        <v>0</v>
      </c>
      <c r="E75" s="235">
        <f t="shared" si="28"/>
        <v>0</v>
      </c>
      <c r="F75" s="219"/>
      <c r="G75" s="219"/>
      <c r="H75" s="235"/>
      <c r="I75" s="219"/>
      <c r="J75" s="219"/>
      <c r="K75" s="235"/>
      <c r="L75" s="219"/>
      <c r="M75" s="219"/>
      <c r="N75" s="235"/>
      <c r="O75" s="219"/>
      <c r="P75" s="219"/>
      <c r="Q75" s="235"/>
      <c r="R75" s="235"/>
      <c r="S75" s="235"/>
      <c r="T75" s="252"/>
      <c r="U75" s="252"/>
      <c r="V75" s="252"/>
      <c r="W75" s="252"/>
      <c r="X75" s="252"/>
      <c r="Y75" s="252"/>
      <c r="Z75" s="252"/>
      <c r="AA75" s="252"/>
      <c r="AB75" s="252"/>
      <c r="AC75" s="252"/>
      <c r="AD75" s="252"/>
      <c r="AE75" s="252"/>
      <c r="AF75" s="252"/>
    </row>
    <row r="76" spans="1:32" s="226" customFormat="1" ht="18" customHeight="1" hidden="1">
      <c r="A76" s="253"/>
      <c r="B76" s="253">
        <v>69</v>
      </c>
      <c r="C76" s="235">
        <f t="shared" si="26"/>
        <v>0</v>
      </c>
      <c r="D76" s="235">
        <f t="shared" si="27"/>
        <v>0</v>
      </c>
      <c r="E76" s="235">
        <f t="shared" si="28"/>
        <v>0</v>
      </c>
      <c r="F76" s="219"/>
      <c r="G76" s="219"/>
      <c r="H76" s="235"/>
      <c r="I76" s="219"/>
      <c r="J76" s="219"/>
      <c r="K76" s="235"/>
      <c r="L76" s="219"/>
      <c r="M76" s="219"/>
      <c r="N76" s="235"/>
      <c r="O76" s="219"/>
      <c r="P76" s="219"/>
      <c r="Q76" s="235"/>
      <c r="R76" s="235"/>
      <c r="S76" s="235"/>
      <c r="T76" s="252"/>
      <c r="U76" s="252"/>
      <c r="V76" s="252"/>
      <c r="W76" s="252"/>
      <c r="X76" s="252"/>
      <c r="Y76" s="252"/>
      <c r="Z76" s="252"/>
      <c r="AA76" s="252"/>
      <c r="AB76" s="252"/>
      <c r="AC76" s="252"/>
      <c r="AD76" s="252"/>
      <c r="AE76" s="252"/>
      <c r="AF76" s="252"/>
    </row>
    <row r="77" spans="1:32" s="226" customFormat="1" ht="18" customHeight="1" hidden="1">
      <c r="A77" s="253"/>
      <c r="B77" s="253"/>
      <c r="C77" s="235"/>
      <c r="D77" s="235"/>
      <c r="E77" s="235"/>
      <c r="F77" s="219"/>
      <c r="G77" s="219"/>
      <c r="H77" s="235"/>
      <c r="I77" s="219"/>
      <c r="J77" s="219"/>
      <c r="K77" s="235"/>
      <c r="L77" s="219"/>
      <c r="M77" s="219"/>
      <c r="N77" s="235"/>
      <c r="O77" s="219"/>
      <c r="P77" s="219"/>
      <c r="Q77" s="235"/>
      <c r="R77" s="235"/>
      <c r="S77" s="235"/>
      <c r="T77" s="252"/>
      <c r="U77" s="252"/>
      <c r="V77" s="252"/>
      <c r="W77" s="252"/>
      <c r="X77" s="252"/>
      <c r="Y77" s="252"/>
      <c r="Z77" s="252"/>
      <c r="AA77" s="252"/>
      <c r="AB77" s="252"/>
      <c r="AC77" s="252"/>
      <c r="AD77" s="252"/>
      <c r="AE77" s="252"/>
      <c r="AF77" s="252"/>
    </row>
    <row r="78" spans="1:32" s="226" customFormat="1" ht="18" customHeight="1" hidden="1">
      <c r="A78" s="253"/>
      <c r="B78" s="253">
        <v>70</v>
      </c>
      <c r="C78" s="235">
        <f aca="true" t="shared" si="29" ref="C78:E89">C147</f>
        <v>0</v>
      </c>
      <c r="D78" s="235">
        <f t="shared" si="29"/>
        <v>0</v>
      </c>
      <c r="E78" s="235">
        <f t="shared" si="29"/>
        <v>0</v>
      </c>
      <c r="F78" s="219"/>
      <c r="G78" s="219"/>
      <c r="H78" s="235"/>
      <c r="I78" s="219"/>
      <c r="J78" s="219"/>
      <c r="K78" s="235"/>
      <c r="L78" s="219"/>
      <c r="M78" s="219"/>
      <c r="N78" s="235"/>
      <c r="O78" s="219"/>
      <c r="P78" s="219"/>
      <c r="Q78" s="235"/>
      <c r="R78" s="235"/>
      <c r="S78" s="235"/>
      <c r="T78" s="252"/>
      <c r="U78" s="252"/>
      <c r="V78" s="252"/>
      <c r="W78" s="252"/>
      <c r="X78" s="252"/>
      <c r="Y78" s="252"/>
      <c r="Z78" s="252"/>
      <c r="AA78" s="252"/>
      <c r="AB78" s="252"/>
      <c r="AC78" s="252"/>
      <c r="AD78" s="252"/>
      <c r="AE78" s="252"/>
      <c r="AF78" s="252"/>
    </row>
    <row r="79" spans="1:32" s="226" customFormat="1" ht="18" customHeight="1" hidden="1">
      <c r="A79" s="253"/>
      <c r="B79" s="253">
        <v>71</v>
      </c>
      <c r="C79" s="235">
        <f t="shared" si="29"/>
        <v>0</v>
      </c>
      <c r="D79" s="235">
        <f t="shared" si="29"/>
        <v>0</v>
      </c>
      <c r="E79" s="235">
        <f t="shared" si="29"/>
        <v>0</v>
      </c>
      <c r="F79" s="219"/>
      <c r="G79" s="219"/>
      <c r="H79" s="235"/>
      <c r="I79" s="219"/>
      <c r="J79" s="219"/>
      <c r="K79" s="235"/>
      <c r="L79" s="219"/>
      <c r="M79" s="219"/>
      <c r="N79" s="235"/>
      <c r="O79" s="219"/>
      <c r="P79" s="219"/>
      <c r="Q79" s="235"/>
      <c r="R79" s="235"/>
      <c r="S79" s="235"/>
      <c r="T79" s="252"/>
      <c r="U79" s="252"/>
      <c r="V79" s="252"/>
      <c r="W79" s="252"/>
      <c r="X79" s="252"/>
      <c r="Y79" s="252"/>
      <c r="Z79" s="252"/>
      <c r="AA79" s="252"/>
      <c r="AB79" s="252"/>
      <c r="AC79" s="252"/>
      <c r="AD79" s="252"/>
      <c r="AE79" s="252"/>
      <c r="AF79" s="252"/>
    </row>
    <row r="80" spans="1:32" s="226" customFormat="1" ht="18" customHeight="1" hidden="1">
      <c r="A80" s="253"/>
      <c r="B80" s="253">
        <v>72</v>
      </c>
      <c r="C80" s="235">
        <f t="shared" si="29"/>
        <v>0</v>
      </c>
      <c r="D80" s="235">
        <f t="shared" si="29"/>
        <v>0</v>
      </c>
      <c r="E80" s="235">
        <f t="shared" si="29"/>
        <v>0</v>
      </c>
      <c r="F80" s="219"/>
      <c r="G80" s="219"/>
      <c r="H80" s="235"/>
      <c r="I80" s="219"/>
      <c r="J80" s="219"/>
      <c r="K80" s="235"/>
      <c r="L80" s="219"/>
      <c r="M80" s="219"/>
      <c r="N80" s="235"/>
      <c r="O80" s="219"/>
      <c r="P80" s="219"/>
      <c r="Q80" s="235"/>
      <c r="R80" s="235"/>
      <c r="S80" s="235"/>
      <c r="T80" s="252"/>
      <c r="U80" s="252"/>
      <c r="V80" s="252"/>
      <c r="W80" s="252"/>
      <c r="X80" s="252"/>
      <c r="Y80" s="252"/>
      <c r="Z80" s="252"/>
      <c r="AA80" s="252"/>
      <c r="AB80" s="252"/>
      <c r="AC80" s="252"/>
      <c r="AD80" s="252"/>
      <c r="AE80" s="252"/>
      <c r="AF80" s="252"/>
    </row>
    <row r="81" spans="1:32" s="226" customFormat="1" ht="18" customHeight="1" hidden="1">
      <c r="A81" s="253"/>
      <c r="B81" s="253">
        <v>73</v>
      </c>
      <c r="C81" s="235">
        <f t="shared" si="29"/>
        <v>0</v>
      </c>
      <c r="D81" s="235">
        <f t="shared" si="29"/>
        <v>0</v>
      </c>
      <c r="E81" s="235">
        <f t="shared" si="29"/>
        <v>0</v>
      </c>
      <c r="F81" s="219"/>
      <c r="G81" s="219"/>
      <c r="H81" s="235"/>
      <c r="I81" s="219"/>
      <c r="J81" s="219"/>
      <c r="K81" s="235"/>
      <c r="L81" s="219"/>
      <c r="M81" s="219"/>
      <c r="N81" s="235"/>
      <c r="O81" s="219"/>
      <c r="P81" s="219"/>
      <c r="Q81" s="235"/>
      <c r="R81" s="235"/>
      <c r="S81" s="235"/>
      <c r="T81" s="252"/>
      <c r="U81" s="252"/>
      <c r="V81" s="252"/>
      <c r="W81" s="252"/>
      <c r="X81" s="252"/>
      <c r="Y81" s="252"/>
      <c r="Z81" s="252"/>
      <c r="AA81" s="252"/>
      <c r="AB81" s="252"/>
      <c r="AC81" s="252"/>
      <c r="AD81" s="252"/>
      <c r="AE81" s="252"/>
      <c r="AF81" s="252"/>
    </row>
    <row r="82" spans="1:32" s="226" customFormat="1" ht="18" customHeight="1" hidden="1">
      <c r="A82" s="253"/>
      <c r="B82" s="253">
        <v>74</v>
      </c>
      <c r="C82" s="235">
        <f t="shared" si="29"/>
        <v>0</v>
      </c>
      <c r="D82" s="235">
        <f t="shared" si="29"/>
        <v>0</v>
      </c>
      <c r="E82" s="235">
        <f t="shared" si="29"/>
        <v>0</v>
      </c>
      <c r="F82" s="219"/>
      <c r="G82" s="219"/>
      <c r="H82" s="235"/>
      <c r="I82" s="219"/>
      <c r="J82" s="219"/>
      <c r="K82" s="235"/>
      <c r="L82" s="219"/>
      <c r="M82" s="219"/>
      <c r="N82" s="235"/>
      <c r="O82" s="219"/>
      <c r="P82" s="219"/>
      <c r="Q82" s="235"/>
      <c r="R82" s="235"/>
      <c r="S82" s="235"/>
      <c r="T82" s="252"/>
      <c r="U82" s="252"/>
      <c r="V82" s="252"/>
      <c r="W82" s="252"/>
      <c r="X82" s="252"/>
      <c r="Y82" s="252"/>
      <c r="Z82" s="252"/>
      <c r="AA82" s="252"/>
      <c r="AB82" s="252"/>
      <c r="AC82" s="252"/>
      <c r="AD82" s="252"/>
      <c r="AE82" s="252"/>
      <c r="AF82" s="252"/>
    </row>
    <row r="83" spans="1:32" s="226" customFormat="1" ht="18" customHeight="1" hidden="1">
      <c r="A83" s="253"/>
      <c r="B83" s="253">
        <v>75</v>
      </c>
      <c r="C83" s="235">
        <f t="shared" si="29"/>
        <v>0</v>
      </c>
      <c r="D83" s="235">
        <f t="shared" si="29"/>
        <v>0</v>
      </c>
      <c r="E83" s="235">
        <f t="shared" si="29"/>
        <v>0</v>
      </c>
      <c r="F83" s="219"/>
      <c r="G83" s="219"/>
      <c r="H83" s="235"/>
      <c r="I83" s="219"/>
      <c r="J83" s="219"/>
      <c r="K83" s="235"/>
      <c r="L83" s="219"/>
      <c r="M83" s="219"/>
      <c r="N83" s="235"/>
      <c r="O83" s="219"/>
      <c r="P83" s="219"/>
      <c r="Q83" s="235"/>
      <c r="R83" s="235"/>
      <c r="S83" s="235"/>
      <c r="T83" s="252"/>
      <c r="U83" s="252"/>
      <c r="V83" s="252"/>
      <c r="W83" s="252"/>
      <c r="X83" s="252"/>
      <c r="Y83" s="252"/>
      <c r="Z83" s="252"/>
      <c r="AA83" s="252"/>
      <c r="AB83" s="252"/>
      <c r="AC83" s="252"/>
      <c r="AD83" s="252"/>
      <c r="AE83" s="252"/>
      <c r="AF83" s="252"/>
    </row>
    <row r="84" spans="1:32" s="226" customFormat="1" ht="18" customHeight="1" hidden="1">
      <c r="A84" s="253"/>
      <c r="B84" s="253">
        <v>76</v>
      </c>
      <c r="C84" s="235">
        <f t="shared" si="29"/>
        <v>0</v>
      </c>
      <c r="D84" s="235">
        <f t="shared" si="29"/>
        <v>0</v>
      </c>
      <c r="E84" s="235">
        <f t="shared" si="29"/>
        <v>0</v>
      </c>
      <c r="F84" s="219"/>
      <c r="G84" s="219"/>
      <c r="H84" s="235"/>
      <c r="I84" s="219"/>
      <c r="J84" s="219"/>
      <c r="K84" s="235"/>
      <c r="L84" s="219"/>
      <c r="M84" s="219"/>
      <c r="N84" s="235"/>
      <c r="O84" s="219"/>
      <c r="P84" s="219"/>
      <c r="Q84" s="235"/>
      <c r="R84" s="235"/>
      <c r="S84" s="235"/>
      <c r="T84" s="252"/>
      <c r="U84" s="252"/>
      <c r="V84" s="252"/>
      <c r="W84" s="252"/>
      <c r="X84" s="252"/>
      <c r="Y84" s="252"/>
      <c r="Z84" s="252"/>
      <c r="AA84" s="252"/>
      <c r="AB84" s="252"/>
      <c r="AC84" s="252"/>
      <c r="AD84" s="252"/>
      <c r="AE84" s="252"/>
      <c r="AF84" s="252"/>
    </row>
    <row r="85" spans="1:32" s="226" customFormat="1" ht="18" customHeight="1" hidden="1">
      <c r="A85" s="253"/>
      <c r="B85" s="253">
        <v>77</v>
      </c>
      <c r="C85" s="235">
        <f t="shared" si="29"/>
        <v>0</v>
      </c>
      <c r="D85" s="235">
        <f t="shared" si="29"/>
        <v>0</v>
      </c>
      <c r="E85" s="235">
        <f t="shared" si="29"/>
        <v>0</v>
      </c>
      <c r="F85" s="219"/>
      <c r="G85" s="219"/>
      <c r="H85" s="235"/>
      <c r="I85" s="219"/>
      <c r="J85" s="219"/>
      <c r="K85" s="235"/>
      <c r="L85" s="219"/>
      <c r="M85" s="219"/>
      <c r="N85" s="235"/>
      <c r="O85" s="219"/>
      <c r="P85" s="219"/>
      <c r="Q85" s="235"/>
      <c r="R85" s="235"/>
      <c r="S85" s="235"/>
      <c r="T85" s="252"/>
      <c r="U85" s="252"/>
      <c r="V85" s="252"/>
      <c r="W85" s="252"/>
      <c r="X85" s="252"/>
      <c r="Y85" s="252"/>
      <c r="Z85" s="252"/>
      <c r="AA85" s="252"/>
      <c r="AB85" s="252"/>
      <c r="AC85" s="252"/>
      <c r="AD85" s="252"/>
      <c r="AE85" s="252"/>
      <c r="AF85" s="252"/>
    </row>
    <row r="86" spans="1:32" s="226" customFormat="1" ht="18" customHeight="1" hidden="1">
      <c r="A86" s="253"/>
      <c r="B86" s="253">
        <v>78</v>
      </c>
      <c r="C86" s="235">
        <f t="shared" si="29"/>
        <v>0</v>
      </c>
      <c r="D86" s="235">
        <f t="shared" si="29"/>
        <v>0</v>
      </c>
      <c r="E86" s="235">
        <f t="shared" si="29"/>
        <v>0</v>
      </c>
      <c r="F86" s="219"/>
      <c r="G86" s="219"/>
      <c r="H86" s="235"/>
      <c r="I86" s="219"/>
      <c r="J86" s="219"/>
      <c r="K86" s="235"/>
      <c r="L86" s="219"/>
      <c r="M86" s="219"/>
      <c r="N86" s="235"/>
      <c r="O86" s="219"/>
      <c r="P86" s="219"/>
      <c r="Q86" s="235"/>
      <c r="R86" s="235"/>
      <c r="S86" s="235"/>
      <c r="T86" s="252"/>
      <c r="U86" s="252"/>
      <c r="V86" s="252"/>
      <c r="W86" s="252"/>
      <c r="X86" s="252"/>
      <c r="Y86" s="252"/>
      <c r="Z86" s="252"/>
      <c r="AA86" s="252"/>
      <c r="AB86" s="252"/>
      <c r="AC86" s="252"/>
      <c r="AD86" s="252"/>
      <c r="AE86" s="252"/>
      <c r="AF86" s="252"/>
    </row>
    <row r="87" spans="1:32" s="226" customFormat="1" ht="18" customHeight="1" hidden="1">
      <c r="A87" s="253"/>
      <c r="B87" s="253">
        <v>79</v>
      </c>
      <c r="C87" s="235">
        <f t="shared" si="29"/>
        <v>0</v>
      </c>
      <c r="D87" s="235">
        <f t="shared" si="29"/>
        <v>0</v>
      </c>
      <c r="E87" s="235">
        <f t="shared" si="29"/>
        <v>0</v>
      </c>
      <c r="F87" s="219"/>
      <c r="G87" s="219"/>
      <c r="H87" s="235"/>
      <c r="I87" s="219"/>
      <c r="J87" s="219"/>
      <c r="K87" s="235"/>
      <c r="L87" s="219"/>
      <c r="M87" s="219"/>
      <c r="N87" s="235"/>
      <c r="O87" s="219"/>
      <c r="P87" s="219"/>
      <c r="Q87" s="235"/>
      <c r="R87" s="235"/>
      <c r="S87" s="235"/>
      <c r="T87" s="252"/>
      <c r="U87" s="252"/>
      <c r="V87" s="252"/>
      <c r="W87" s="252"/>
      <c r="X87" s="252"/>
      <c r="Y87" s="252"/>
      <c r="Z87" s="252"/>
      <c r="AA87" s="252"/>
      <c r="AB87" s="252"/>
      <c r="AC87" s="252"/>
      <c r="AD87" s="252"/>
      <c r="AE87" s="252"/>
      <c r="AF87" s="252"/>
    </row>
    <row r="88" spans="1:32" s="226" customFormat="1" ht="18" customHeight="1" hidden="1">
      <c r="A88" s="253"/>
      <c r="B88" s="253">
        <v>80</v>
      </c>
      <c r="C88" s="235">
        <f t="shared" si="29"/>
        <v>0</v>
      </c>
      <c r="D88" s="235">
        <f t="shared" si="29"/>
        <v>0</v>
      </c>
      <c r="E88" s="235">
        <f t="shared" si="29"/>
        <v>0</v>
      </c>
      <c r="F88" s="219"/>
      <c r="G88" s="219"/>
      <c r="H88" s="235"/>
      <c r="I88" s="219"/>
      <c r="J88" s="219"/>
      <c r="K88" s="235"/>
      <c r="L88" s="219"/>
      <c r="M88" s="219"/>
      <c r="N88" s="235"/>
      <c r="O88" s="219"/>
      <c r="P88" s="219"/>
      <c r="Q88" s="235"/>
      <c r="R88" s="235"/>
      <c r="S88" s="235"/>
      <c r="T88" s="252"/>
      <c r="U88" s="252"/>
      <c r="V88" s="252"/>
      <c r="W88" s="252"/>
      <c r="X88" s="252"/>
      <c r="Y88" s="252"/>
      <c r="Z88" s="252"/>
      <c r="AA88" s="252"/>
      <c r="AB88" s="252"/>
      <c r="AC88" s="252"/>
      <c r="AD88" s="252"/>
      <c r="AE88" s="252"/>
      <c r="AF88" s="252"/>
    </row>
    <row r="89" spans="1:32" s="226" customFormat="1" ht="18" customHeight="1" hidden="1">
      <c r="A89" s="253"/>
      <c r="B89" s="253">
        <v>81</v>
      </c>
      <c r="C89" s="235">
        <f t="shared" si="29"/>
        <v>0</v>
      </c>
      <c r="D89" s="235">
        <f t="shared" si="29"/>
        <v>0</v>
      </c>
      <c r="E89" s="235">
        <f t="shared" si="29"/>
        <v>0</v>
      </c>
      <c r="F89" s="219"/>
      <c r="G89" s="219"/>
      <c r="H89" s="235"/>
      <c r="I89" s="219"/>
      <c r="J89" s="219"/>
      <c r="K89" s="235"/>
      <c r="L89" s="219"/>
      <c r="M89" s="219"/>
      <c r="N89" s="235"/>
      <c r="O89" s="219"/>
      <c r="P89" s="219"/>
      <c r="Q89" s="235"/>
      <c r="R89" s="235"/>
      <c r="S89" s="235"/>
      <c r="T89" s="252"/>
      <c r="U89" s="252"/>
      <c r="V89" s="252"/>
      <c r="W89" s="252"/>
      <c r="X89" s="252"/>
      <c r="Y89" s="252"/>
      <c r="Z89" s="252"/>
      <c r="AA89" s="252"/>
      <c r="AB89" s="252"/>
      <c r="AC89" s="252"/>
      <c r="AD89" s="252"/>
      <c r="AE89" s="252"/>
      <c r="AF89" s="252"/>
    </row>
    <row r="90" spans="1:32" s="226" customFormat="1" ht="18" customHeight="1" hidden="1">
      <c r="A90" s="253"/>
      <c r="B90" s="253"/>
      <c r="C90" s="235"/>
      <c r="D90" s="235"/>
      <c r="E90" s="235"/>
      <c r="F90" s="219"/>
      <c r="G90" s="219"/>
      <c r="H90" s="235"/>
      <c r="I90" s="219"/>
      <c r="J90" s="219"/>
      <c r="K90" s="235"/>
      <c r="L90" s="219"/>
      <c r="M90" s="219"/>
      <c r="N90" s="235"/>
      <c r="O90" s="219"/>
      <c r="P90" s="219"/>
      <c r="Q90" s="235"/>
      <c r="R90" s="235"/>
      <c r="S90" s="235"/>
      <c r="T90" s="252"/>
      <c r="U90" s="252"/>
      <c r="V90" s="252"/>
      <c r="W90" s="252"/>
      <c r="X90" s="252"/>
      <c r="Y90" s="252"/>
      <c r="Z90" s="252"/>
      <c r="AA90" s="252"/>
      <c r="AB90" s="252"/>
      <c r="AC90" s="252"/>
      <c r="AD90" s="252"/>
      <c r="AE90" s="252"/>
      <c r="AF90" s="252"/>
    </row>
    <row r="91" spans="1:32" s="226" customFormat="1" ht="18" customHeight="1" hidden="1">
      <c r="A91" s="253"/>
      <c r="B91" s="253">
        <v>82</v>
      </c>
      <c r="C91" s="235">
        <f>F147</f>
        <v>0</v>
      </c>
      <c r="D91" s="235">
        <f>G147</f>
        <v>0</v>
      </c>
      <c r="E91" s="235">
        <f>H147</f>
        <v>0</v>
      </c>
      <c r="F91" s="219"/>
      <c r="G91" s="219"/>
      <c r="H91" s="235"/>
      <c r="I91" s="219"/>
      <c r="J91" s="219"/>
      <c r="K91" s="235"/>
      <c r="L91" s="219"/>
      <c r="M91" s="219"/>
      <c r="N91" s="235"/>
      <c r="O91" s="219"/>
      <c r="P91" s="219"/>
      <c r="Q91" s="235"/>
      <c r="R91" s="235"/>
      <c r="S91" s="235"/>
      <c r="T91" s="252"/>
      <c r="U91" s="252"/>
      <c r="V91" s="252"/>
      <c r="W91" s="252"/>
      <c r="X91" s="252"/>
      <c r="Y91" s="252"/>
      <c r="Z91" s="252"/>
      <c r="AA91" s="252"/>
      <c r="AB91" s="252"/>
      <c r="AC91" s="252"/>
      <c r="AD91" s="252"/>
      <c r="AE91" s="252"/>
      <c r="AF91" s="252"/>
    </row>
    <row r="92" spans="1:32" s="226" customFormat="1" ht="18" customHeight="1" hidden="1">
      <c r="A92" s="253"/>
      <c r="B92" s="253">
        <v>83</v>
      </c>
      <c r="C92" s="235">
        <f aca="true" t="shared" si="30" ref="C92:C102">F148</f>
        <v>0</v>
      </c>
      <c r="D92" s="235">
        <f aca="true" t="shared" si="31" ref="D92:D102">G148</f>
        <v>0</v>
      </c>
      <c r="E92" s="235">
        <f aca="true" t="shared" si="32" ref="E92:E102">H148</f>
        <v>0</v>
      </c>
      <c r="F92" s="219"/>
      <c r="G92" s="219"/>
      <c r="H92" s="235"/>
      <c r="I92" s="219"/>
      <c r="J92" s="219"/>
      <c r="K92" s="235"/>
      <c r="L92" s="219"/>
      <c r="M92" s="219"/>
      <c r="N92" s="235"/>
      <c r="O92" s="219"/>
      <c r="P92" s="219"/>
      <c r="Q92" s="235"/>
      <c r="R92" s="235"/>
      <c r="S92" s="235"/>
      <c r="T92" s="252"/>
      <c r="U92" s="252"/>
      <c r="V92" s="252"/>
      <c r="W92" s="252"/>
      <c r="X92" s="252"/>
      <c r="Y92" s="252"/>
      <c r="Z92" s="252"/>
      <c r="AA92" s="252"/>
      <c r="AB92" s="252"/>
      <c r="AC92" s="252"/>
      <c r="AD92" s="252"/>
      <c r="AE92" s="252"/>
      <c r="AF92" s="252"/>
    </row>
    <row r="93" spans="1:32" s="226" customFormat="1" ht="18" customHeight="1" hidden="1">
      <c r="A93" s="253"/>
      <c r="B93" s="253">
        <v>84</v>
      </c>
      <c r="C93" s="235">
        <f t="shared" si="30"/>
        <v>0</v>
      </c>
      <c r="D93" s="235">
        <f t="shared" si="31"/>
        <v>0</v>
      </c>
      <c r="E93" s="235">
        <f t="shared" si="32"/>
        <v>0</v>
      </c>
      <c r="F93" s="219"/>
      <c r="G93" s="219"/>
      <c r="H93" s="235"/>
      <c r="I93" s="219"/>
      <c r="J93" s="219"/>
      <c r="K93" s="235"/>
      <c r="L93" s="219"/>
      <c r="M93" s="219"/>
      <c r="N93" s="235"/>
      <c r="O93" s="219"/>
      <c r="P93" s="219"/>
      <c r="Q93" s="235"/>
      <c r="R93" s="235"/>
      <c r="S93" s="235"/>
      <c r="T93" s="252"/>
      <c r="U93" s="252"/>
      <c r="V93" s="252"/>
      <c r="W93" s="252"/>
      <c r="X93" s="252"/>
      <c r="Y93" s="252"/>
      <c r="Z93" s="252"/>
      <c r="AA93" s="252"/>
      <c r="AB93" s="252"/>
      <c r="AC93" s="252"/>
      <c r="AD93" s="252"/>
      <c r="AE93" s="252"/>
      <c r="AF93" s="252"/>
    </row>
    <row r="94" spans="1:32" s="226" customFormat="1" ht="18" customHeight="1" hidden="1">
      <c r="A94" s="253"/>
      <c r="B94" s="253">
        <v>85</v>
      </c>
      <c r="C94" s="235">
        <f t="shared" si="30"/>
        <v>0</v>
      </c>
      <c r="D94" s="235">
        <f t="shared" si="31"/>
        <v>0</v>
      </c>
      <c r="E94" s="235">
        <f t="shared" si="32"/>
        <v>0</v>
      </c>
      <c r="F94" s="219"/>
      <c r="G94" s="219"/>
      <c r="H94" s="235"/>
      <c r="I94" s="219"/>
      <c r="J94" s="219"/>
      <c r="K94" s="235"/>
      <c r="L94" s="219"/>
      <c r="M94" s="219"/>
      <c r="N94" s="235"/>
      <c r="O94" s="219"/>
      <c r="P94" s="219"/>
      <c r="Q94" s="235"/>
      <c r="R94" s="235"/>
      <c r="S94" s="235"/>
      <c r="T94" s="252"/>
      <c r="U94" s="252"/>
      <c r="V94" s="252"/>
      <c r="W94" s="252"/>
      <c r="X94" s="252"/>
      <c r="Y94" s="252"/>
      <c r="Z94" s="252"/>
      <c r="AA94" s="252"/>
      <c r="AB94" s="252"/>
      <c r="AC94" s="252"/>
      <c r="AD94" s="252"/>
      <c r="AE94" s="252"/>
      <c r="AF94" s="252"/>
    </row>
    <row r="95" spans="1:32" s="226" customFormat="1" ht="18" customHeight="1" hidden="1">
      <c r="A95" s="253"/>
      <c r="B95" s="253">
        <v>86</v>
      </c>
      <c r="C95" s="235">
        <f t="shared" si="30"/>
        <v>0</v>
      </c>
      <c r="D95" s="235">
        <f t="shared" si="31"/>
        <v>0</v>
      </c>
      <c r="E95" s="235">
        <f t="shared" si="32"/>
        <v>0</v>
      </c>
      <c r="F95" s="219"/>
      <c r="G95" s="219"/>
      <c r="H95" s="235"/>
      <c r="I95" s="219"/>
      <c r="J95" s="219"/>
      <c r="K95" s="235"/>
      <c r="L95" s="219"/>
      <c r="M95" s="219"/>
      <c r="N95" s="235"/>
      <c r="O95" s="219"/>
      <c r="P95" s="219"/>
      <c r="Q95" s="235"/>
      <c r="R95" s="235"/>
      <c r="S95" s="235"/>
      <c r="T95" s="252"/>
      <c r="U95" s="252"/>
      <c r="V95" s="252"/>
      <c r="W95" s="252"/>
      <c r="X95" s="252"/>
      <c r="Y95" s="252"/>
      <c r="Z95" s="252"/>
      <c r="AA95" s="252"/>
      <c r="AB95" s="252"/>
      <c r="AC95" s="252"/>
      <c r="AD95" s="252"/>
      <c r="AE95" s="252"/>
      <c r="AF95" s="252"/>
    </row>
    <row r="96" spans="1:32" s="226" customFormat="1" ht="18" customHeight="1" hidden="1">
      <c r="A96" s="253"/>
      <c r="B96" s="253">
        <v>87</v>
      </c>
      <c r="C96" s="235">
        <f t="shared" si="30"/>
        <v>0</v>
      </c>
      <c r="D96" s="235">
        <f t="shared" si="31"/>
        <v>0</v>
      </c>
      <c r="E96" s="235">
        <f t="shared" si="32"/>
        <v>0</v>
      </c>
      <c r="F96" s="219"/>
      <c r="G96" s="219"/>
      <c r="H96" s="235"/>
      <c r="I96" s="219"/>
      <c r="J96" s="219"/>
      <c r="K96" s="235"/>
      <c r="L96" s="219"/>
      <c r="M96" s="219"/>
      <c r="N96" s="235"/>
      <c r="O96" s="219"/>
      <c r="P96" s="219"/>
      <c r="Q96" s="235"/>
      <c r="R96" s="235"/>
      <c r="S96" s="235"/>
      <c r="T96" s="252"/>
      <c r="U96" s="252"/>
      <c r="V96" s="252"/>
      <c r="W96" s="252"/>
      <c r="X96" s="252"/>
      <c r="Y96" s="252"/>
      <c r="Z96" s="252"/>
      <c r="AA96" s="252"/>
      <c r="AB96" s="252"/>
      <c r="AC96" s="252"/>
      <c r="AD96" s="252"/>
      <c r="AE96" s="252"/>
      <c r="AF96" s="252"/>
    </row>
    <row r="97" spans="1:32" s="226" customFormat="1" ht="18" customHeight="1" hidden="1">
      <c r="A97" s="253"/>
      <c r="B97" s="253">
        <v>88</v>
      </c>
      <c r="C97" s="235">
        <f t="shared" si="30"/>
        <v>0</v>
      </c>
      <c r="D97" s="235">
        <f t="shared" si="31"/>
        <v>0</v>
      </c>
      <c r="E97" s="235">
        <f t="shared" si="32"/>
        <v>0</v>
      </c>
      <c r="F97" s="219"/>
      <c r="G97" s="219"/>
      <c r="H97" s="235"/>
      <c r="I97" s="219"/>
      <c r="J97" s="219"/>
      <c r="K97" s="235"/>
      <c r="L97" s="219"/>
      <c r="M97" s="219"/>
      <c r="N97" s="235"/>
      <c r="O97" s="219"/>
      <c r="P97" s="219"/>
      <c r="Q97" s="235"/>
      <c r="R97" s="235"/>
      <c r="S97" s="235"/>
      <c r="T97" s="252"/>
      <c r="U97" s="252"/>
      <c r="V97" s="252"/>
      <c r="W97" s="252"/>
      <c r="X97" s="252"/>
      <c r="Y97" s="252"/>
      <c r="Z97" s="252"/>
      <c r="AA97" s="252"/>
      <c r="AB97" s="252"/>
      <c r="AC97" s="252"/>
      <c r="AD97" s="252"/>
      <c r="AE97" s="252"/>
      <c r="AF97" s="252"/>
    </row>
    <row r="98" spans="1:32" s="226" customFormat="1" ht="18" customHeight="1" hidden="1">
      <c r="A98" s="253"/>
      <c r="B98" s="253">
        <v>89</v>
      </c>
      <c r="C98" s="235">
        <f t="shared" si="30"/>
        <v>0</v>
      </c>
      <c r="D98" s="235">
        <f t="shared" si="31"/>
        <v>0</v>
      </c>
      <c r="E98" s="235">
        <f t="shared" si="32"/>
        <v>0</v>
      </c>
      <c r="F98" s="219"/>
      <c r="G98" s="219"/>
      <c r="H98" s="235"/>
      <c r="I98" s="219"/>
      <c r="J98" s="219"/>
      <c r="K98" s="235"/>
      <c r="L98" s="219"/>
      <c r="M98" s="219"/>
      <c r="N98" s="235"/>
      <c r="O98" s="219"/>
      <c r="P98" s="219"/>
      <c r="Q98" s="235"/>
      <c r="R98" s="235"/>
      <c r="S98" s="235"/>
      <c r="T98" s="252"/>
      <c r="U98" s="252"/>
      <c r="V98" s="252"/>
      <c r="W98" s="252"/>
      <c r="X98" s="252"/>
      <c r="Y98" s="252"/>
      <c r="Z98" s="252"/>
      <c r="AA98" s="252"/>
      <c r="AB98" s="252"/>
      <c r="AC98" s="252"/>
      <c r="AD98" s="252"/>
      <c r="AE98" s="252"/>
      <c r="AF98" s="252"/>
    </row>
    <row r="99" spans="1:32" s="226" customFormat="1" ht="18" customHeight="1" hidden="1">
      <c r="A99" s="253"/>
      <c r="B99" s="253">
        <v>90</v>
      </c>
      <c r="C99" s="235">
        <f t="shared" si="30"/>
        <v>0</v>
      </c>
      <c r="D99" s="235">
        <f t="shared" si="31"/>
        <v>0</v>
      </c>
      <c r="E99" s="235">
        <f t="shared" si="32"/>
        <v>0</v>
      </c>
      <c r="F99" s="219"/>
      <c r="G99" s="219"/>
      <c r="H99" s="235"/>
      <c r="I99" s="219"/>
      <c r="J99" s="219"/>
      <c r="K99" s="235"/>
      <c r="L99" s="219"/>
      <c r="M99" s="219"/>
      <c r="N99" s="235"/>
      <c r="O99" s="219"/>
      <c r="P99" s="219"/>
      <c r="Q99" s="235"/>
      <c r="R99" s="235"/>
      <c r="S99" s="235"/>
      <c r="T99" s="252"/>
      <c r="U99" s="252"/>
      <c r="V99" s="252"/>
      <c r="W99" s="252"/>
      <c r="X99" s="252"/>
      <c r="Y99" s="252"/>
      <c r="Z99" s="252"/>
      <c r="AA99" s="252"/>
      <c r="AB99" s="252"/>
      <c r="AC99" s="252"/>
      <c r="AD99" s="252"/>
      <c r="AE99" s="252"/>
      <c r="AF99" s="252"/>
    </row>
    <row r="100" spans="1:32" s="226" customFormat="1" ht="18" customHeight="1" hidden="1">
      <c r="A100" s="253"/>
      <c r="B100" s="253">
        <v>91</v>
      </c>
      <c r="C100" s="235">
        <f t="shared" si="30"/>
        <v>0</v>
      </c>
      <c r="D100" s="235">
        <f t="shared" si="31"/>
        <v>0</v>
      </c>
      <c r="E100" s="235">
        <f t="shared" si="32"/>
        <v>0</v>
      </c>
      <c r="F100" s="219"/>
      <c r="G100" s="219"/>
      <c r="H100" s="235"/>
      <c r="I100" s="219"/>
      <c r="J100" s="219"/>
      <c r="K100" s="235"/>
      <c r="L100" s="219"/>
      <c r="M100" s="219"/>
      <c r="N100" s="235"/>
      <c r="O100" s="219"/>
      <c r="P100" s="219"/>
      <c r="Q100" s="235"/>
      <c r="R100" s="235"/>
      <c r="S100" s="235"/>
      <c r="T100" s="252"/>
      <c r="U100" s="252"/>
      <c r="V100" s="252"/>
      <c r="W100" s="252"/>
      <c r="X100" s="252"/>
      <c r="Y100" s="252"/>
      <c r="Z100" s="252"/>
      <c r="AA100" s="252"/>
      <c r="AB100" s="252"/>
      <c r="AC100" s="252"/>
      <c r="AD100" s="252"/>
      <c r="AE100" s="252"/>
      <c r="AF100" s="252"/>
    </row>
    <row r="101" spans="1:32" s="226" customFormat="1" ht="18" customHeight="1" hidden="1">
      <c r="A101" s="253"/>
      <c r="B101" s="253">
        <v>92</v>
      </c>
      <c r="C101" s="235">
        <f t="shared" si="30"/>
        <v>0</v>
      </c>
      <c r="D101" s="235">
        <f t="shared" si="31"/>
        <v>0</v>
      </c>
      <c r="E101" s="235">
        <f t="shared" si="32"/>
        <v>0</v>
      </c>
      <c r="F101" s="219"/>
      <c r="G101" s="219"/>
      <c r="H101" s="235"/>
      <c r="I101" s="219"/>
      <c r="J101" s="219"/>
      <c r="K101" s="235"/>
      <c r="L101" s="219"/>
      <c r="M101" s="219"/>
      <c r="N101" s="235"/>
      <c r="O101" s="219"/>
      <c r="P101" s="219"/>
      <c r="Q101" s="235"/>
      <c r="R101" s="235"/>
      <c r="S101" s="235"/>
      <c r="T101" s="252"/>
      <c r="U101" s="252"/>
      <c r="V101" s="252"/>
      <c r="W101" s="252"/>
      <c r="X101" s="252"/>
      <c r="Y101" s="252"/>
      <c r="Z101" s="252"/>
      <c r="AA101" s="252"/>
      <c r="AB101" s="252"/>
      <c r="AC101" s="252"/>
      <c r="AD101" s="252"/>
      <c r="AE101" s="252"/>
      <c r="AF101" s="252"/>
    </row>
    <row r="102" spans="1:32" s="226" customFormat="1" ht="18" customHeight="1" hidden="1">
      <c r="A102" s="253"/>
      <c r="B102" s="253">
        <v>93</v>
      </c>
      <c r="C102" s="235">
        <f t="shared" si="30"/>
        <v>0</v>
      </c>
      <c r="D102" s="235">
        <f t="shared" si="31"/>
        <v>0</v>
      </c>
      <c r="E102" s="235">
        <f t="shared" si="32"/>
        <v>0</v>
      </c>
      <c r="F102" s="219"/>
      <c r="G102" s="219"/>
      <c r="H102" s="235"/>
      <c r="I102" s="219"/>
      <c r="J102" s="219"/>
      <c r="K102" s="235"/>
      <c r="L102" s="219"/>
      <c r="M102" s="219"/>
      <c r="N102" s="235"/>
      <c r="O102" s="219"/>
      <c r="P102" s="219"/>
      <c r="Q102" s="235"/>
      <c r="R102" s="235"/>
      <c r="S102" s="235"/>
      <c r="T102" s="252"/>
      <c r="U102" s="252"/>
      <c r="V102" s="252"/>
      <c r="W102" s="252"/>
      <c r="X102" s="252"/>
      <c r="Y102" s="252"/>
      <c r="Z102" s="252"/>
      <c r="AA102" s="252"/>
      <c r="AB102" s="252"/>
      <c r="AC102" s="252"/>
      <c r="AD102" s="252"/>
      <c r="AE102" s="252"/>
      <c r="AF102" s="252"/>
    </row>
    <row r="103" spans="1:32" s="226" customFormat="1" ht="18" customHeight="1" hidden="1">
      <c r="A103" s="253"/>
      <c r="B103" s="253"/>
      <c r="C103" s="235"/>
      <c r="D103" s="235"/>
      <c r="E103" s="235"/>
      <c r="F103" s="219"/>
      <c r="G103" s="219"/>
      <c r="H103" s="235"/>
      <c r="I103" s="219"/>
      <c r="J103" s="219"/>
      <c r="K103" s="235"/>
      <c r="L103" s="219"/>
      <c r="M103" s="219"/>
      <c r="N103" s="235"/>
      <c r="O103" s="219"/>
      <c r="P103" s="219"/>
      <c r="Q103" s="235"/>
      <c r="R103" s="235"/>
      <c r="S103" s="235"/>
      <c r="T103" s="252"/>
      <c r="U103" s="252"/>
      <c r="V103" s="252"/>
      <c r="W103" s="252"/>
      <c r="X103" s="252"/>
      <c r="Y103" s="252"/>
      <c r="Z103" s="252"/>
      <c r="AA103" s="252"/>
      <c r="AB103" s="252"/>
      <c r="AC103" s="252"/>
      <c r="AD103" s="252"/>
      <c r="AE103" s="252"/>
      <c r="AF103" s="252"/>
    </row>
    <row r="104" spans="1:32" s="226" customFormat="1" ht="18" customHeight="1" hidden="1">
      <c r="A104" s="253"/>
      <c r="B104" s="253">
        <v>94</v>
      </c>
      <c r="C104" s="235">
        <f>I147</f>
        <v>0</v>
      </c>
      <c r="D104" s="235">
        <f>J147</f>
        <v>0</v>
      </c>
      <c r="E104" s="235">
        <f>K147</f>
        <v>0</v>
      </c>
      <c r="F104" s="219"/>
      <c r="G104" s="219"/>
      <c r="H104" s="235"/>
      <c r="I104" s="219"/>
      <c r="J104" s="219"/>
      <c r="K104" s="235"/>
      <c r="L104" s="219"/>
      <c r="M104" s="219"/>
      <c r="N104" s="235"/>
      <c r="O104" s="219"/>
      <c r="P104" s="219"/>
      <c r="Q104" s="235"/>
      <c r="R104" s="235"/>
      <c r="S104" s="235"/>
      <c r="T104" s="252"/>
      <c r="U104" s="252"/>
      <c r="V104" s="252"/>
      <c r="W104" s="252"/>
      <c r="X104" s="252"/>
      <c r="Y104" s="252"/>
      <c r="Z104" s="252"/>
      <c r="AA104" s="252"/>
      <c r="AB104" s="252"/>
      <c r="AC104" s="252"/>
      <c r="AD104" s="252"/>
      <c r="AE104" s="252"/>
      <c r="AF104" s="252"/>
    </row>
    <row r="105" spans="1:32" s="226" customFormat="1" ht="18" customHeight="1" hidden="1">
      <c r="A105" s="253"/>
      <c r="B105" s="253">
        <v>95</v>
      </c>
      <c r="C105" s="235">
        <f aca="true" t="shared" si="33" ref="C105:C115">I148</f>
        <v>0</v>
      </c>
      <c r="D105" s="235">
        <f aca="true" t="shared" si="34" ref="D105:D115">J148</f>
        <v>0</v>
      </c>
      <c r="E105" s="235">
        <f aca="true" t="shared" si="35" ref="E105:E115">K148</f>
        <v>0</v>
      </c>
      <c r="F105" s="219"/>
      <c r="G105" s="219"/>
      <c r="H105" s="235"/>
      <c r="I105" s="219"/>
      <c r="J105" s="219"/>
      <c r="K105" s="235"/>
      <c r="L105" s="219"/>
      <c r="M105" s="219"/>
      <c r="N105" s="235"/>
      <c r="O105" s="219"/>
      <c r="P105" s="219"/>
      <c r="Q105" s="235"/>
      <c r="R105" s="235"/>
      <c r="S105" s="235"/>
      <c r="T105" s="252"/>
      <c r="U105" s="252"/>
      <c r="V105" s="252"/>
      <c r="W105" s="252"/>
      <c r="X105" s="252"/>
      <c r="Y105" s="252"/>
      <c r="Z105" s="252"/>
      <c r="AA105" s="252"/>
      <c r="AB105" s="252"/>
      <c r="AC105" s="252"/>
      <c r="AD105" s="252"/>
      <c r="AE105" s="252"/>
      <c r="AF105" s="252"/>
    </row>
    <row r="106" spans="1:32" s="226" customFormat="1" ht="18" customHeight="1" hidden="1">
      <c r="A106" s="253"/>
      <c r="B106" s="253">
        <v>96</v>
      </c>
      <c r="C106" s="235">
        <f t="shared" si="33"/>
        <v>0</v>
      </c>
      <c r="D106" s="235">
        <f t="shared" si="34"/>
        <v>0</v>
      </c>
      <c r="E106" s="235">
        <f t="shared" si="35"/>
        <v>0</v>
      </c>
      <c r="F106" s="219"/>
      <c r="G106" s="219"/>
      <c r="H106" s="235"/>
      <c r="I106" s="219"/>
      <c r="J106" s="219"/>
      <c r="K106" s="235"/>
      <c r="L106" s="219"/>
      <c r="M106" s="219"/>
      <c r="N106" s="235"/>
      <c r="O106" s="219"/>
      <c r="P106" s="219"/>
      <c r="Q106" s="235"/>
      <c r="R106" s="235"/>
      <c r="S106" s="235"/>
      <c r="T106" s="252"/>
      <c r="U106" s="252"/>
      <c r="V106" s="252"/>
      <c r="W106" s="252"/>
      <c r="X106" s="252"/>
      <c r="Y106" s="252"/>
      <c r="Z106" s="252"/>
      <c r="AA106" s="252"/>
      <c r="AB106" s="252"/>
      <c r="AC106" s="252"/>
      <c r="AD106" s="252"/>
      <c r="AE106" s="252"/>
      <c r="AF106" s="252"/>
    </row>
    <row r="107" spans="1:32" s="226" customFormat="1" ht="18" customHeight="1" hidden="1">
      <c r="A107" s="253"/>
      <c r="B107" s="253">
        <v>97</v>
      </c>
      <c r="C107" s="235">
        <f t="shared" si="33"/>
        <v>0</v>
      </c>
      <c r="D107" s="235">
        <f t="shared" si="34"/>
        <v>0</v>
      </c>
      <c r="E107" s="235">
        <f t="shared" si="35"/>
        <v>0</v>
      </c>
      <c r="F107" s="219"/>
      <c r="G107" s="219"/>
      <c r="H107" s="235"/>
      <c r="I107" s="219"/>
      <c r="J107" s="219"/>
      <c r="K107" s="235"/>
      <c r="L107" s="219"/>
      <c r="M107" s="219"/>
      <c r="N107" s="235"/>
      <c r="O107" s="219"/>
      <c r="P107" s="219"/>
      <c r="Q107" s="235"/>
      <c r="R107" s="235"/>
      <c r="S107" s="235"/>
      <c r="T107" s="252"/>
      <c r="U107" s="252"/>
      <c r="V107" s="252"/>
      <c r="W107" s="252"/>
      <c r="X107" s="252"/>
      <c r="Y107" s="252"/>
      <c r="Z107" s="252"/>
      <c r="AA107" s="252"/>
      <c r="AB107" s="252"/>
      <c r="AC107" s="252"/>
      <c r="AD107" s="252"/>
      <c r="AE107" s="252"/>
      <c r="AF107" s="252"/>
    </row>
    <row r="108" spans="1:32" s="226" customFormat="1" ht="18" customHeight="1" hidden="1">
      <c r="A108" s="253"/>
      <c r="B108" s="253">
        <v>98</v>
      </c>
      <c r="C108" s="235">
        <f t="shared" si="33"/>
        <v>0</v>
      </c>
      <c r="D108" s="235">
        <f t="shared" si="34"/>
        <v>0</v>
      </c>
      <c r="E108" s="235">
        <f t="shared" si="35"/>
        <v>0</v>
      </c>
      <c r="F108" s="219"/>
      <c r="G108" s="219"/>
      <c r="H108" s="235"/>
      <c r="I108" s="219"/>
      <c r="J108" s="219"/>
      <c r="K108" s="235"/>
      <c r="L108" s="219"/>
      <c r="M108" s="219"/>
      <c r="N108" s="235"/>
      <c r="O108" s="219"/>
      <c r="P108" s="219"/>
      <c r="Q108" s="235"/>
      <c r="R108" s="235"/>
      <c r="S108" s="235"/>
      <c r="T108" s="252"/>
      <c r="U108" s="252"/>
      <c r="V108" s="252"/>
      <c r="W108" s="252"/>
      <c r="X108" s="252"/>
      <c r="Y108" s="252"/>
      <c r="Z108" s="252"/>
      <c r="AA108" s="252"/>
      <c r="AB108" s="252"/>
      <c r="AC108" s="252"/>
      <c r="AD108" s="252"/>
      <c r="AE108" s="252"/>
      <c r="AF108" s="252"/>
    </row>
    <row r="109" spans="1:32" s="226" customFormat="1" ht="18" customHeight="1" hidden="1">
      <c r="A109" s="253"/>
      <c r="B109" s="253">
        <v>99</v>
      </c>
      <c r="C109" s="235">
        <f t="shared" si="33"/>
        <v>0</v>
      </c>
      <c r="D109" s="235">
        <f t="shared" si="34"/>
        <v>0</v>
      </c>
      <c r="E109" s="235">
        <f t="shared" si="35"/>
        <v>0</v>
      </c>
      <c r="F109" s="219"/>
      <c r="G109" s="219"/>
      <c r="H109" s="235"/>
      <c r="I109" s="219"/>
      <c r="J109" s="219"/>
      <c r="K109" s="235"/>
      <c r="L109" s="219"/>
      <c r="M109" s="219"/>
      <c r="N109" s="235"/>
      <c r="O109" s="219"/>
      <c r="P109" s="219"/>
      <c r="Q109" s="235"/>
      <c r="R109" s="235"/>
      <c r="S109" s="235"/>
      <c r="T109" s="252"/>
      <c r="U109" s="252"/>
      <c r="V109" s="252"/>
      <c r="W109" s="252"/>
      <c r="X109" s="252"/>
      <c r="Y109" s="252"/>
      <c r="Z109" s="252"/>
      <c r="AA109" s="252"/>
      <c r="AB109" s="252"/>
      <c r="AC109" s="252"/>
      <c r="AD109" s="252"/>
      <c r="AE109" s="252"/>
      <c r="AF109" s="252"/>
    </row>
    <row r="110" spans="1:32" s="226" customFormat="1" ht="18" customHeight="1" hidden="1">
      <c r="A110" s="253"/>
      <c r="B110" s="253">
        <v>100</v>
      </c>
      <c r="C110" s="235">
        <f t="shared" si="33"/>
        <v>0</v>
      </c>
      <c r="D110" s="235">
        <f t="shared" si="34"/>
        <v>0</v>
      </c>
      <c r="E110" s="235">
        <f t="shared" si="35"/>
        <v>0</v>
      </c>
      <c r="F110" s="219"/>
      <c r="G110" s="219"/>
      <c r="H110" s="235"/>
      <c r="I110" s="219"/>
      <c r="J110" s="219"/>
      <c r="K110" s="235"/>
      <c r="L110" s="219"/>
      <c r="M110" s="219"/>
      <c r="N110" s="235"/>
      <c r="O110" s="219"/>
      <c r="P110" s="219"/>
      <c r="Q110" s="235"/>
      <c r="R110" s="235"/>
      <c r="S110" s="235"/>
      <c r="T110" s="252"/>
      <c r="U110" s="252"/>
      <c r="V110" s="252"/>
      <c r="W110" s="252"/>
      <c r="X110" s="252"/>
      <c r="Y110" s="252"/>
      <c r="Z110" s="252"/>
      <c r="AA110" s="252"/>
      <c r="AB110" s="252"/>
      <c r="AC110" s="252"/>
      <c r="AD110" s="252"/>
      <c r="AE110" s="252"/>
      <c r="AF110" s="252"/>
    </row>
    <row r="111" spans="1:32" s="226" customFormat="1" ht="18" customHeight="1" hidden="1">
      <c r="A111" s="253"/>
      <c r="B111" s="253">
        <v>101</v>
      </c>
      <c r="C111" s="235">
        <f t="shared" si="33"/>
        <v>0</v>
      </c>
      <c r="D111" s="235">
        <f t="shared" si="34"/>
        <v>0</v>
      </c>
      <c r="E111" s="235">
        <f t="shared" si="35"/>
        <v>0</v>
      </c>
      <c r="F111" s="219"/>
      <c r="G111" s="219"/>
      <c r="H111" s="235"/>
      <c r="I111" s="219"/>
      <c r="J111" s="219"/>
      <c r="K111" s="235"/>
      <c r="L111" s="219"/>
      <c r="M111" s="219"/>
      <c r="N111" s="235"/>
      <c r="O111" s="219"/>
      <c r="P111" s="219"/>
      <c r="Q111" s="235"/>
      <c r="R111" s="235"/>
      <c r="S111" s="235"/>
      <c r="T111" s="252"/>
      <c r="U111" s="252"/>
      <c r="V111" s="252"/>
      <c r="W111" s="252"/>
      <c r="X111" s="252"/>
      <c r="Y111" s="252"/>
      <c r="Z111" s="252"/>
      <c r="AA111" s="252"/>
      <c r="AB111" s="252"/>
      <c r="AC111" s="252"/>
      <c r="AD111" s="252"/>
      <c r="AE111" s="252"/>
      <c r="AF111" s="252"/>
    </row>
    <row r="112" spans="1:32" s="226" customFormat="1" ht="18" customHeight="1" hidden="1">
      <c r="A112" s="253"/>
      <c r="B112" s="253">
        <v>102</v>
      </c>
      <c r="C112" s="235">
        <f t="shared" si="33"/>
        <v>0</v>
      </c>
      <c r="D112" s="235">
        <f t="shared" si="34"/>
        <v>0</v>
      </c>
      <c r="E112" s="235">
        <f t="shared" si="35"/>
        <v>0</v>
      </c>
      <c r="F112" s="219"/>
      <c r="G112" s="219"/>
      <c r="H112" s="235"/>
      <c r="I112" s="219"/>
      <c r="J112" s="219"/>
      <c r="K112" s="235"/>
      <c r="L112" s="219"/>
      <c r="M112" s="219"/>
      <c r="N112" s="235"/>
      <c r="O112" s="219"/>
      <c r="P112" s="219"/>
      <c r="Q112" s="235"/>
      <c r="R112" s="235"/>
      <c r="S112" s="235"/>
      <c r="T112" s="252"/>
      <c r="U112" s="252"/>
      <c r="V112" s="252"/>
      <c r="W112" s="252"/>
      <c r="X112" s="252"/>
      <c r="Y112" s="252"/>
      <c r="Z112" s="252"/>
      <c r="AA112" s="252"/>
      <c r="AB112" s="252"/>
      <c r="AC112" s="252"/>
      <c r="AD112" s="252"/>
      <c r="AE112" s="252"/>
      <c r="AF112" s="252"/>
    </row>
    <row r="113" spans="1:32" s="226" customFormat="1" ht="18" customHeight="1" hidden="1">
      <c r="A113" s="253"/>
      <c r="B113" s="253">
        <v>103</v>
      </c>
      <c r="C113" s="235">
        <f t="shared" si="33"/>
        <v>0</v>
      </c>
      <c r="D113" s="235">
        <f t="shared" si="34"/>
        <v>0</v>
      </c>
      <c r="E113" s="235">
        <f t="shared" si="35"/>
        <v>0</v>
      </c>
      <c r="F113" s="219"/>
      <c r="G113" s="219"/>
      <c r="H113" s="235"/>
      <c r="I113" s="219"/>
      <c r="J113" s="219"/>
      <c r="K113" s="235"/>
      <c r="L113" s="219"/>
      <c r="M113" s="219"/>
      <c r="N113" s="235"/>
      <c r="O113" s="219"/>
      <c r="P113" s="219"/>
      <c r="Q113" s="235"/>
      <c r="R113" s="235"/>
      <c r="S113" s="235"/>
      <c r="T113" s="252"/>
      <c r="U113" s="252"/>
      <c r="V113" s="252"/>
      <c r="W113" s="252"/>
      <c r="X113" s="252"/>
      <c r="Y113" s="252"/>
      <c r="Z113" s="252"/>
      <c r="AA113" s="252"/>
      <c r="AB113" s="252"/>
      <c r="AC113" s="252"/>
      <c r="AD113" s="252"/>
      <c r="AE113" s="252"/>
      <c r="AF113" s="252"/>
    </row>
    <row r="114" spans="1:32" s="226" customFormat="1" ht="18" customHeight="1" hidden="1">
      <c r="A114" s="253"/>
      <c r="B114" s="253">
        <v>104</v>
      </c>
      <c r="C114" s="235">
        <f t="shared" si="33"/>
        <v>0</v>
      </c>
      <c r="D114" s="235">
        <f t="shared" si="34"/>
        <v>0</v>
      </c>
      <c r="E114" s="235">
        <f t="shared" si="35"/>
        <v>0</v>
      </c>
      <c r="F114" s="219"/>
      <c r="G114" s="219"/>
      <c r="H114" s="235"/>
      <c r="I114" s="219"/>
      <c r="J114" s="219"/>
      <c r="K114" s="235"/>
      <c r="L114" s="219"/>
      <c r="M114" s="219"/>
      <c r="N114" s="235"/>
      <c r="O114" s="219"/>
      <c r="P114" s="219"/>
      <c r="Q114" s="235"/>
      <c r="R114" s="235"/>
      <c r="S114" s="235"/>
      <c r="T114" s="252"/>
      <c r="U114" s="252"/>
      <c r="V114" s="252"/>
      <c r="W114" s="252"/>
      <c r="X114" s="252"/>
      <c r="Y114" s="252"/>
      <c r="Z114" s="252"/>
      <c r="AA114" s="252"/>
      <c r="AB114" s="252"/>
      <c r="AC114" s="252"/>
      <c r="AD114" s="252"/>
      <c r="AE114" s="252"/>
      <c r="AF114" s="252"/>
    </row>
    <row r="115" spans="1:32" s="226" customFormat="1" ht="18" customHeight="1" hidden="1">
      <c r="A115" s="253"/>
      <c r="B115" s="253">
        <v>105</v>
      </c>
      <c r="C115" s="235">
        <f t="shared" si="33"/>
        <v>0</v>
      </c>
      <c r="D115" s="235">
        <f t="shared" si="34"/>
        <v>0</v>
      </c>
      <c r="E115" s="235">
        <f t="shared" si="35"/>
        <v>0</v>
      </c>
      <c r="F115" s="219"/>
      <c r="G115" s="219"/>
      <c r="H115" s="235"/>
      <c r="I115" s="219"/>
      <c r="J115" s="219"/>
      <c r="K115" s="235"/>
      <c r="L115" s="219"/>
      <c r="M115" s="219"/>
      <c r="N115" s="235"/>
      <c r="O115" s="219"/>
      <c r="P115" s="219"/>
      <c r="Q115" s="235"/>
      <c r="R115" s="235"/>
      <c r="S115" s="235"/>
      <c r="T115" s="252"/>
      <c r="U115" s="252"/>
      <c r="V115" s="252"/>
      <c r="W115" s="252"/>
      <c r="X115" s="252"/>
      <c r="Y115" s="252"/>
      <c r="Z115" s="252"/>
      <c r="AA115" s="252"/>
      <c r="AB115" s="252"/>
      <c r="AC115" s="252"/>
      <c r="AD115" s="252"/>
      <c r="AE115" s="252"/>
      <c r="AF115" s="252"/>
    </row>
    <row r="116" spans="1:32" s="226" customFormat="1" ht="18" customHeight="1" hidden="1">
      <c r="A116" s="253"/>
      <c r="B116" s="253"/>
      <c r="C116" s="235"/>
      <c r="D116" s="235"/>
      <c r="E116" s="235"/>
      <c r="F116" s="219"/>
      <c r="G116" s="219"/>
      <c r="H116" s="235"/>
      <c r="I116" s="219"/>
      <c r="J116" s="219"/>
      <c r="K116" s="235"/>
      <c r="L116" s="219"/>
      <c r="M116" s="219"/>
      <c r="N116" s="235"/>
      <c r="O116" s="219"/>
      <c r="P116" s="219"/>
      <c r="Q116" s="235"/>
      <c r="R116" s="235"/>
      <c r="S116" s="235"/>
      <c r="T116" s="252"/>
      <c r="U116" s="252"/>
      <c r="V116" s="252"/>
      <c r="W116" s="252"/>
      <c r="X116" s="252"/>
      <c r="Y116" s="252"/>
      <c r="Z116" s="252"/>
      <c r="AA116" s="252"/>
      <c r="AB116" s="252"/>
      <c r="AC116" s="252"/>
      <c r="AD116" s="252"/>
      <c r="AE116" s="252"/>
      <c r="AF116" s="252"/>
    </row>
    <row r="117" spans="1:32" s="226" customFormat="1" ht="18" customHeight="1" hidden="1">
      <c r="A117" s="253"/>
      <c r="B117" s="253">
        <v>106</v>
      </c>
      <c r="C117" s="235">
        <f>L147</f>
        <v>0</v>
      </c>
      <c r="D117" s="235">
        <f>M147</f>
        <v>0</v>
      </c>
      <c r="E117" s="235">
        <f>N147</f>
        <v>0</v>
      </c>
      <c r="F117" s="219"/>
      <c r="G117" s="219"/>
      <c r="H117" s="235"/>
      <c r="I117" s="219"/>
      <c r="J117" s="219"/>
      <c r="K117" s="235"/>
      <c r="L117" s="219"/>
      <c r="M117" s="219"/>
      <c r="N117" s="235"/>
      <c r="O117" s="219"/>
      <c r="P117" s="219"/>
      <c r="Q117" s="235"/>
      <c r="R117" s="235"/>
      <c r="S117" s="235"/>
      <c r="T117" s="252"/>
      <c r="U117" s="252"/>
      <c r="V117" s="252"/>
      <c r="W117" s="252"/>
      <c r="X117" s="252"/>
      <c r="Y117" s="252"/>
      <c r="Z117" s="252"/>
      <c r="AA117" s="252"/>
      <c r="AB117" s="252"/>
      <c r="AC117" s="252"/>
      <c r="AD117" s="252"/>
      <c r="AE117" s="252"/>
      <c r="AF117" s="252"/>
    </row>
    <row r="118" spans="1:32" s="226" customFormat="1" ht="18" customHeight="1" hidden="1">
      <c r="A118" s="253"/>
      <c r="B118" s="253">
        <v>107</v>
      </c>
      <c r="C118" s="235">
        <f aca="true" t="shared" si="36" ref="C118:C128">L148</f>
        <v>0</v>
      </c>
      <c r="D118" s="235">
        <f aca="true" t="shared" si="37" ref="D118:D128">M148</f>
        <v>0</v>
      </c>
      <c r="E118" s="235">
        <f aca="true" t="shared" si="38" ref="E118:E128">N148</f>
        <v>0</v>
      </c>
      <c r="F118" s="219"/>
      <c r="G118" s="219"/>
      <c r="H118" s="235"/>
      <c r="I118" s="219"/>
      <c r="J118" s="219"/>
      <c r="K118" s="235"/>
      <c r="L118" s="219"/>
      <c r="M118" s="219"/>
      <c r="N118" s="235"/>
      <c r="O118" s="219"/>
      <c r="P118" s="219"/>
      <c r="Q118" s="235"/>
      <c r="R118" s="235"/>
      <c r="S118" s="235"/>
      <c r="T118" s="252"/>
      <c r="U118" s="252"/>
      <c r="V118" s="252"/>
      <c r="W118" s="252"/>
      <c r="X118" s="252"/>
      <c r="Y118" s="252"/>
      <c r="Z118" s="252"/>
      <c r="AA118" s="252"/>
      <c r="AB118" s="252"/>
      <c r="AC118" s="252"/>
      <c r="AD118" s="252"/>
      <c r="AE118" s="252"/>
      <c r="AF118" s="252"/>
    </row>
    <row r="119" spans="1:32" s="226" customFormat="1" ht="18" customHeight="1" hidden="1">
      <c r="A119" s="253"/>
      <c r="B119" s="253">
        <v>108</v>
      </c>
      <c r="C119" s="235">
        <f t="shared" si="36"/>
        <v>0</v>
      </c>
      <c r="D119" s="235">
        <f t="shared" si="37"/>
        <v>0</v>
      </c>
      <c r="E119" s="235">
        <f t="shared" si="38"/>
        <v>0</v>
      </c>
      <c r="F119" s="219"/>
      <c r="G119" s="219"/>
      <c r="H119" s="235"/>
      <c r="I119" s="219"/>
      <c r="J119" s="219"/>
      <c r="K119" s="235"/>
      <c r="L119" s="219"/>
      <c r="M119" s="219"/>
      <c r="N119" s="235"/>
      <c r="O119" s="219"/>
      <c r="P119" s="219"/>
      <c r="Q119" s="235"/>
      <c r="R119" s="235"/>
      <c r="S119" s="235"/>
      <c r="T119" s="252"/>
      <c r="U119" s="252"/>
      <c r="V119" s="252"/>
      <c r="W119" s="252"/>
      <c r="X119" s="252"/>
      <c r="Y119" s="252"/>
      <c r="Z119" s="252"/>
      <c r="AA119" s="252"/>
      <c r="AB119" s="252"/>
      <c r="AC119" s="252"/>
      <c r="AD119" s="252"/>
      <c r="AE119" s="252"/>
      <c r="AF119" s="252"/>
    </row>
    <row r="120" spans="1:32" s="226" customFormat="1" ht="18" customHeight="1" hidden="1">
      <c r="A120" s="253"/>
      <c r="B120" s="253">
        <v>109</v>
      </c>
      <c r="C120" s="235">
        <f t="shared" si="36"/>
        <v>0</v>
      </c>
      <c r="D120" s="235">
        <f t="shared" si="37"/>
        <v>0</v>
      </c>
      <c r="E120" s="235">
        <f t="shared" si="38"/>
        <v>0</v>
      </c>
      <c r="F120" s="219"/>
      <c r="G120" s="219"/>
      <c r="H120" s="235"/>
      <c r="I120" s="219"/>
      <c r="J120" s="219"/>
      <c r="K120" s="235"/>
      <c r="L120" s="219"/>
      <c r="M120" s="219"/>
      <c r="N120" s="235"/>
      <c r="O120" s="219"/>
      <c r="P120" s="219"/>
      <c r="Q120" s="235"/>
      <c r="R120" s="235"/>
      <c r="S120" s="235"/>
      <c r="T120" s="252"/>
      <c r="U120" s="252"/>
      <c r="V120" s="252"/>
      <c r="W120" s="252"/>
      <c r="X120" s="252"/>
      <c r="Y120" s="252"/>
      <c r="Z120" s="252"/>
      <c r="AA120" s="252"/>
      <c r="AB120" s="252"/>
      <c r="AC120" s="252"/>
      <c r="AD120" s="252"/>
      <c r="AE120" s="252"/>
      <c r="AF120" s="252"/>
    </row>
    <row r="121" spans="1:32" s="226" customFormat="1" ht="18" customHeight="1" hidden="1">
      <c r="A121" s="253"/>
      <c r="B121" s="253">
        <v>110</v>
      </c>
      <c r="C121" s="235">
        <f t="shared" si="36"/>
        <v>0</v>
      </c>
      <c r="D121" s="235">
        <f t="shared" si="37"/>
        <v>0</v>
      </c>
      <c r="E121" s="235">
        <f t="shared" si="38"/>
        <v>0</v>
      </c>
      <c r="F121" s="219"/>
      <c r="G121" s="219"/>
      <c r="H121" s="235"/>
      <c r="I121" s="219"/>
      <c r="J121" s="219"/>
      <c r="K121" s="235"/>
      <c r="L121" s="219"/>
      <c r="M121" s="219"/>
      <c r="N121" s="235"/>
      <c r="O121" s="219"/>
      <c r="P121" s="219"/>
      <c r="Q121" s="235"/>
      <c r="R121" s="235"/>
      <c r="S121" s="235"/>
      <c r="T121" s="252"/>
      <c r="U121" s="252"/>
      <c r="V121" s="252"/>
      <c r="W121" s="252"/>
      <c r="X121" s="252"/>
      <c r="Y121" s="252"/>
      <c r="Z121" s="252"/>
      <c r="AA121" s="252"/>
      <c r="AB121" s="252"/>
      <c r="AC121" s="252"/>
      <c r="AD121" s="252"/>
      <c r="AE121" s="252"/>
      <c r="AF121" s="252"/>
    </row>
    <row r="122" spans="1:32" s="226" customFormat="1" ht="18" customHeight="1" hidden="1">
      <c r="A122" s="253"/>
      <c r="B122" s="253">
        <v>111</v>
      </c>
      <c r="C122" s="235">
        <f t="shared" si="36"/>
        <v>0</v>
      </c>
      <c r="D122" s="235">
        <f t="shared" si="37"/>
        <v>0</v>
      </c>
      <c r="E122" s="235">
        <f t="shared" si="38"/>
        <v>0</v>
      </c>
      <c r="F122" s="219"/>
      <c r="G122" s="219"/>
      <c r="H122" s="235"/>
      <c r="I122" s="219"/>
      <c r="J122" s="219"/>
      <c r="K122" s="235"/>
      <c r="L122" s="219"/>
      <c r="M122" s="219"/>
      <c r="N122" s="235"/>
      <c r="O122" s="219"/>
      <c r="P122" s="219"/>
      <c r="Q122" s="235"/>
      <c r="R122" s="235"/>
      <c r="S122" s="235"/>
      <c r="T122" s="252"/>
      <c r="U122" s="252"/>
      <c r="V122" s="252"/>
      <c r="W122" s="252"/>
      <c r="X122" s="252"/>
      <c r="Y122" s="252"/>
      <c r="Z122" s="252"/>
      <c r="AA122" s="252"/>
      <c r="AB122" s="252"/>
      <c r="AC122" s="252"/>
      <c r="AD122" s="252"/>
      <c r="AE122" s="252"/>
      <c r="AF122" s="252"/>
    </row>
    <row r="123" spans="1:32" s="226" customFormat="1" ht="18" customHeight="1" hidden="1">
      <c r="A123" s="253"/>
      <c r="B123" s="253">
        <v>112</v>
      </c>
      <c r="C123" s="235">
        <f t="shared" si="36"/>
        <v>0</v>
      </c>
      <c r="D123" s="235">
        <f t="shared" si="37"/>
        <v>0</v>
      </c>
      <c r="E123" s="235">
        <f t="shared" si="38"/>
        <v>0</v>
      </c>
      <c r="F123" s="219"/>
      <c r="G123" s="219"/>
      <c r="H123" s="235"/>
      <c r="I123" s="219"/>
      <c r="J123" s="219"/>
      <c r="K123" s="235"/>
      <c r="L123" s="219"/>
      <c r="M123" s="219"/>
      <c r="N123" s="235"/>
      <c r="O123" s="219"/>
      <c r="P123" s="219"/>
      <c r="Q123" s="235"/>
      <c r="R123" s="235"/>
      <c r="S123" s="235"/>
      <c r="T123" s="252"/>
      <c r="U123" s="252"/>
      <c r="V123" s="252"/>
      <c r="W123" s="252"/>
      <c r="X123" s="252"/>
      <c r="Y123" s="252"/>
      <c r="Z123" s="252"/>
      <c r="AA123" s="252"/>
      <c r="AB123" s="252"/>
      <c r="AC123" s="252"/>
      <c r="AD123" s="252"/>
      <c r="AE123" s="252"/>
      <c r="AF123" s="252"/>
    </row>
    <row r="124" spans="1:32" s="226" customFormat="1" ht="18" customHeight="1" hidden="1">
      <c r="A124" s="253"/>
      <c r="B124" s="253">
        <v>113</v>
      </c>
      <c r="C124" s="235">
        <f t="shared" si="36"/>
        <v>0</v>
      </c>
      <c r="D124" s="235">
        <f t="shared" si="37"/>
        <v>0</v>
      </c>
      <c r="E124" s="235">
        <f t="shared" si="38"/>
        <v>0</v>
      </c>
      <c r="F124" s="219"/>
      <c r="G124" s="219"/>
      <c r="H124" s="235"/>
      <c r="I124" s="219"/>
      <c r="J124" s="219"/>
      <c r="K124" s="235"/>
      <c r="L124" s="219"/>
      <c r="M124" s="219"/>
      <c r="N124" s="235"/>
      <c r="O124" s="219"/>
      <c r="P124" s="219"/>
      <c r="Q124" s="235"/>
      <c r="R124" s="235"/>
      <c r="S124" s="235"/>
      <c r="T124" s="252"/>
      <c r="U124" s="252"/>
      <c r="V124" s="252"/>
      <c r="W124" s="252"/>
      <c r="X124" s="252"/>
      <c r="Y124" s="252"/>
      <c r="Z124" s="252"/>
      <c r="AA124" s="252"/>
      <c r="AB124" s="252"/>
      <c r="AC124" s="252"/>
      <c r="AD124" s="252"/>
      <c r="AE124" s="252"/>
      <c r="AF124" s="252"/>
    </row>
    <row r="125" spans="1:32" s="226" customFormat="1" ht="18" customHeight="1" hidden="1">
      <c r="A125" s="253"/>
      <c r="B125" s="253">
        <v>114</v>
      </c>
      <c r="C125" s="235">
        <f t="shared" si="36"/>
        <v>0</v>
      </c>
      <c r="D125" s="235">
        <f t="shared" si="37"/>
        <v>0</v>
      </c>
      <c r="E125" s="235">
        <f t="shared" si="38"/>
        <v>0</v>
      </c>
      <c r="F125" s="219"/>
      <c r="G125" s="219"/>
      <c r="H125" s="235"/>
      <c r="I125" s="219"/>
      <c r="J125" s="219"/>
      <c r="K125" s="235"/>
      <c r="L125" s="219"/>
      <c r="M125" s="219"/>
      <c r="N125" s="235"/>
      <c r="O125" s="219"/>
      <c r="P125" s="219"/>
      <c r="Q125" s="235"/>
      <c r="R125" s="235"/>
      <c r="S125" s="235"/>
      <c r="T125" s="252"/>
      <c r="U125" s="252"/>
      <c r="V125" s="252"/>
      <c r="W125" s="252"/>
      <c r="X125" s="252"/>
      <c r="Y125" s="252"/>
      <c r="Z125" s="252"/>
      <c r="AA125" s="252"/>
      <c r="AB125" s="252"/>
      <c r="AC125" s="252"/>
      <c r="AD125" s="252"/>
      <c r="AE125" s="252"/>
      <c r="AF125" s="252"/>
    </row>
    <row r="126" spans="1:32" s="226" customFormat="1" ht="18" customHeight="1" hidden="1">
      <c r="A126" s="253"/>
      <c r="B126" s="253">
        <v>115</v>
      </c>
      <c r="C126" s="235">
        <f t="shared" si="36"/>
        <v>0</v>
      </c>
      <c r="D126" s="235">
        <f t="shared" si="37"/>
        <v>0</v>
      </c>
      <c r="E126" s="235">
        <f t="shared" si="38"/>
        <v>0</v>
      </c>
      <c r="F126" s="219"/>
      <c r="G126" s="219"/>
      <c r="H126" s="235"/>
      <c r="I126" s="219"/>
      <c r="J126" s="219"/>
      <c r="K126" s="235"/>
      <c r="L126" s="219"/>
      <c r="M126" s="219"/>
      <c r="N126" s="235"/>
      <c r="O126" s="219"/>
      <c r="P126" s="219"/>
      <c r="Q126" s="235"/>
      <c r="R126" s="235"/>
      <c r="S126" s="235"/>
      <c r="T126" s="252"/>
      <c r="U126" s="252"/>
      <c r="V126" s="252"/>
      <c r="W126" s="252"/>
      <c r="X126" s="252"/>
      <c r="Y126" s="252"/>
      <c r="Z126" s="252"/>
      <c r="AA126" s="252"/>
      <c r="AB126" s="252"/>
      <c r="AC126" s="252"/>
      <c r="AD126" s="252"/>
      <c r="AE126" s="252"/>
      <c r="AF126" s="252"/>
    </row>
    <row r="127" spans="1:32" s="226" customFormat="1" ht="18" customHeight="1" hidden="1">
      <c r="A127" s="253"/>
      <c r="B127" s="253">
        <v>116</v>
      </c>
      <c r="C127" s="235">
        <f t="shared" si="36"/>
        <v>0</v>
      </c>
      <c r="D127" s="235">
        <f t="shared" si="37"/>
        <v>0</v>
      </c>
      <c r="E127" s="235">
        <f t="shared" si="38"/>
        <v>0</v>
      </c>
      <c r="F127" s="219"/>
      <c r="G127" s="219"/>
      <c r="H127" s="235"/>
      <c r="I127" s="219"/>
      <c r="J127" s="219"/>
      <c r="K127" s="235"/>
      <c r="L127" s="219"/>
      <c r="M127" s="219"/>
      <c r="N127" s="235"/>
      <c r="O127" s="219"/>
      <c r="P127" s="219"/>
      <c r="Q127" s="235"/>
      <c r="R127" s="235"/>
      <c r="S127" s="235"/>
      <c r="T127" s="252"/>
      <c r="U127" s="252"/>
      <c r="V127" s="252"/>
      <c r="W127" s="252"/>
      <c r="X127" s="252"/>
      <c r="Y127" s="252"/>
      <c r="Z127" s="252"/>
      <c r="AA127" s="252"/>
      <c r="AB127" s="252"/>
      <c r="AC127" s="252"/>
      <c r="AD127" s="252"/>
      <c r="AE127" s="252"/>
      <c r="AF127" s="252"/>
    </row>
    <row r="128" spans="1:32" s="226" customFormat="1" ht="18" customHeight="1" hidden="1">
      <c r="A128" s="253"/>
      <c r="B128" s="253">
        <v>117</v>
      </c>
      <c r="C128" s="235">
        <f t="shared" si="36"/>
        <v>0</v>
      </c>
      <c r="D128" s="235">
        <f t="shared" si="37"/>
        <v>0</v>
      </c>
      <c r="E128" s="235">
        <f t="shared" si="38"/>
        <v>0</v>
      </c>
      <c r="F128" s="219"/>
      <c r="G128" s="219"/>
      <c r="H128" s="235"/>
      <c r="I128" s="219"/>
      <c r="J128" s="219"/>
      <c r="K128" s="235"/>
      <c r="L128" s="219"/>
      <c r="M128" s="219"/>
      <c r="N128" s="235"/>
      <c r="O128" s="219"/>
      <c r="P128" s="219"/>
      <c r="Q128" s="235"/>
      <c r="R128" s="235"/>
      <c r="S128" s="235"/>
      <c r="T128" s="252"/>
      <c r="U128" s="252"/>
      <c r="V128" s="252"/>
      <c r="W128" s="252"/>
      <c r="X128" s="252"/>
      <c r="Y128" s="252"/>
      <c r="Z128" s="252"/>
      <c r="AA128" s="252"/>
      <c r="AB128" s="252"/>
      <c r="AC128" s="252"/>
      <c r="AD128" s="252"/>
      <c r="AE128" s="252"/>
      <c r="AF128" s="252"/>
    </row>
    <row r="129" spans="1:32" s="226" customFormat="1" ht="18" customHeight="1" hidden="1">
      <c r="A129" s="253"/>
      <c r="B129" s="253"/>
      <c r="C129" s="235"/>
      <c r="D129" s="235"/>
      <c r="E129" s="235"/>
      <c r="F129" s="219"/>
      <c r="G129" s="219"/>
      <c r="H129" s="235"/>
      <c r="I129" s="219"/>
      <c r="J129" s="219"/>
      <c r="K129" s="235"/>
      <c r="L129" s="219"/>
      <c r="M129" s="219"/>
      <c r="N129" s="235"/>
      <c r="O129" s="219"/>
      <c r="P129" s="219"/>
      <c r="Q129" s="235"/>
      <c r="R129" s="235"/>
      <c r="S129" s="235"/>
      <c r="T129" s="252"/>
      <c r="U129" s="252"/>
      <c r="V129" s="252"/>
      <c r="W129" s="252"/>
      <c r="X129" s="252"/>
      <c r="Y129" s="252"/>
      <c r="Z129" s="252"/>
      <c r="AA129" s="252"/>
      <c r="AB129" s="252"/>
      <c r="AC129" s="252"/>
      <c r="AD129" s="252"/>
      <c r="AE129" s="252"/>
      <c r="AF129" s="252"/>
    </row>
    <row r="130" spans="1:32" s="226" customFormat="1" ht="18" customHeight="1" hidden="1">
      <c r="A130" s="253"/>
      <c r="B130" s="253">
        <v>118</v>
      </c>
      <c r="C130" s="235">
        <f>O147</f>
        <v>0</v>
      </c>
      <c r="D130" s="235">
        <f>P147</f>
        <v>0</v>
      </c>
      <c r="E130" s="235">
        <f>Q147</f>
        <v>0</v>
      </c>
      <c r="F130" s="219"/>
      <c r="G130" s="219"/>
      <c r="H130" s="235"/>
      <c r="I130" s="219"/>
      <c r="J130" s="219"/>
      <c r="K130" s="235"/>
      <c r="L130" s="219"/>
      <c r="M130" s="219"/>
      <c r="N130" s="235"/>
      <c r="O130" s="219"/>
      <c r="P130" s="219"/>
      <c r="Q130" s="235"/>
      <c r="R130" s="235"/>
      <c r="S130" s="235"/>
      <c r="T130" s="252"/>
      <c r="U130" s="252"/>
      <c r="V130" s="252"/>
      <c r="W130" s="252"/>
      <c r="X130" s="252"/>
      <c r="Y130" s="252"/>
      <c r="Z130" s="252"/>
      <c r="AA130" s="252"/>
      <c r="AB130" s="252"/>
      <c r="AC130" s="252"/>
      <c r="AD130" s="252"/>
      <c r="AE130" s="252"/>
      <c r="AF130" s="252"/>
    </row>
    <row r="131" spans="1:32" s="226" customFormat="1" ht="18" customHeight="1" hidden="1">
      <c r="A131" s="253"/>
      <c r="B131" s="253">
        <v>119</v>
      </c>
      <c r="C131" s="235">
        <f aca="true" t="shared" si="39" ref="C131:C141">O148</f>
        <v>0</v>
      </c>
      <c r="D131" s="235">
        <f aca="true" t="shared" si="40" ref="D131:D141">P148</f>
        <v>0</v>
      </c>
      <c r="E131" s="235">
        <f aca="true" t="shared" si="41" ref="E131:E141">Q148</f>
        <v>0</v>
      </c>
      <c r="F131" s="219"/>
      <c r="G131" s="219"/>
      <c r="H131" s="235"/>
      <c r="I131" s="219"/>
      <c r="J131" s="219"/>
      <c r="K131" s="235"/>
      <c r="L131" s="219"/>
      <c r="M131" s="219"/>
      <c r="N131" s="235"/>
      <c r="O131" s="219"/>
      <c r="P131" s="219"/>
      <c r="Q131" s="235"/>
      <c r="R131" s="235"/>
      <c r="S131" s="235"/>
      <c r="T131" s="252"/>
      <c r="U131" s="252"/>
      <c r="V131" s="252"/>
      <c r="W131" s="252"/>
      <c r="X131" s="252"/>
      <c r="Y131" s="252"/>
      <c r="Z131" s="252"/>
      <c r="AA131" s="252"/>
      <c r="AB131" s="252"/>
      <c r="AC131" s="252"/>
      <c r="AD131" s="252"/>
      <c r="AE131" s="252"/>
      <c r="AF131" s="252"/>
    </row>
    <row r="132" spans="1:32" s="226" customFormat="1" ht="18" customHeight="1" hidden="1">
      <c r="A132" s="253"/>
      <c r="B132" s="253">
        <v>120</v>
      </c>
      <c r="C132" s="235">
        <f t="shared" si="39"/>
        <v>0</v>
      </c>
      <c r="D132" s="235">
        <f t="shared" si="40"/>
        <v>0</v>
      </c>
      <c r="E132" s="235">
        <f t="shared" si="41"/>
        <v>0</v>
      </c>
      <c r="F132" s="219"/>
      <c r="G132" s="219"/>
      <c r="H132" s="235"/>
      <c r="I132" s="219"/>
      <c r="J132" s="219"/>
      <c r="K132" s="235"/>
      <c r="L132" s="219"/>
      <c r="M132" s="219"/>
      <c r="N132" s="235"/>
      <c r="O132" s="219"/>
      <c r="P132" s="219"/>
      <c r="Q132" s="235"/>
      <c r="R132" s="235"/>
      <c r="S132" s="235"/>
      <c r="T132" s="252"/>
      <c r="U132" s="252"/>
      <c r="V132" s="252"/>
      <c r="W132" s="252"/>
      <c r="X132" s="252"/>
      <c r="Y132" s="252"/>
      <c r="Z132" s="252"/>
      <c r="AA132" s="252"/>
      <c r="AB132" s="252"/>
      <c r="AC132" s="252"/>
      <c r="AD132" s="252"/>
      <c r="AE132" s="252"/>
      <c r="AF132" s="252"/>
    </row>
    <row r="133" spans="1:32" s="226" customFormat="1" ht="18" customHeight="1" hidden="1">
      <c r="A133" s="253"/>
      <c r="B133" s="253">
        <v>121</v>
      </c>
      <c r="C133" s="235">
        <f t="shared" si="39"/>
        <v>0</v>
      </c>
      <c r="D133" s="235">
        <f t="shared" si="40"/>
        <v>0</v>
      </c>
      <c r="E133" s="235">
        <f t="shared" si="41"/>
        <v>0</v>
      </c>
      <c r="F133" s="219"/>
      <c r="G133" s="219"/>
      <c r="H133" s="235"/>
      <c r="I133" s="219"/>
      <c r="J133" s="219"/>
      <c r="K133" s="235"/>
      <c r="L133" s="219"/>
      <c r="M133" s="219"/>
      <c r="N133" s="235"/>
      <c r="O133" s="219"/>
      <c r="P133" s="219"/>
      <c r="Q133" s="235"/>
      <c r="R133" s="235"/>
      <c r="S133" s="235"/>
      <c r="T133" s="252"/>
      <c r="U133" s="252"/>
      <c r="V133" s="252"/>
      <c r="W133" s="252"/>
      <c r="X133" s="252"/>
      <c r="Y133" s="252"/>
      <c r="Z133" s="252"/>
      <c r="AA133" s="252"/>
      <c r="AB133" s="252"/>
      <c r="AC133" s="252"/>
      <c r="AD133" s="252"/>
      <c r="AE133" s="252"/>
      <c r="AF133" s="252"/>
    </row>
    <row r="134" spans="1:32" s="226" customFormat="1" ht="18" customHeight="1" hidden="1">
      <c r="A134" s="253"/>
      <c r="B134" s="253">
        <v>122</v>
      </c>
      <c r="C134" s="235">
        <f t="shared" si="39"/>
        <v>0</v>
      </c>
      <c r="D134" s="235">
        <f t="shared" si="40"/>
        <v>0</v>
      </c>
      <c r="E134" s="235">
        <f t="shared" si="41"/>
        <v>0</v>
      </c>
      <c r="F134" s="219"/>
      <c r="G134" s="219"/>
      <c r="H134" s="235"/>
      <c r="I134" s="219"/>
      <c r="J134" s="219"/>
      <c r="K134" s="235"/>
      <c r="L134" s="219"/>
      <c r="M134" s="219"/>
      <c r="N134" s="235"/>
      <c r="O134" s="219"/>
      <c r="P134" s="219"/>
      <c r="Q134" s="235"/>
      <c r="R134" s="235"/>
      <c r="S134" s="235"/>
      <c r="T134" s="252"/>
      <c r="U134" s="252"/>
      <c r="V134" s="252"/>
      <c r="W134" s="252"/>
      <c r="X134" s="252"/>
      <c r="Y134" s="252"/>
      <c r="Z134" s="252"/>
      <c r="AA134" s="252"/>
      <c r="AB134" s="252"/>
      <c r="AC134" s="252"/>
      <c r="AD134" s="252"/>
      <c r="AE134" s="252"/>
      <c r="AF134" s="252"/>
    </row>
    <row r="135" spans="1:16" s="226" customFormat="1" ht="18" customHeight="1" hidden="1">
      <c r="A135" s="254"/>
      <c r="B135" s="253">
        <v>123</v>
      </c>
      <c r="C135" s="235">
        <f t="shared" si="39"/>
        <v>0</v>
      </c>
      <c r="D135" s="235">
        <f t="shared" si="40"/>
        <v>0</v>
      </c>
      <c r="E135" s="235">
        <f t="shared" si="41"/>
        <v>0</v>
      </c>
      <c r="F135" s="219"/>
      <c r="G135" s="219"/>
      <c r="H135" s="255"/>
      <c r="I135" s="256"/>
      <c r="J135" s="256"/>
      <c r="K135" s="255"/>
      <c r="L135" s="256"/>
      <c r="M135" s="256"/>
      <c r="O135" s="227"/>
      <c r="P135" s="227"/>
    </row>
    <row r="136" spans="1:16" s="226" customFormat="1" ht="18" customHeight="1" hidden="1">
      <c r="A136" s="254"/>
      <c r="B136" s="253">
        <v>124</v>
      </c>
      <c r="C136" s="235">
        <f t="shared" si="39"/>
        <v>0</v>
      </c>
      <c r="D136" s="235">
        <f t="shared" si="40"/>
        <v>0</v>
      </c>
      <c r="E136" s="235">
        <f t="shared" si="41"/>
        <v>0</v>
      </c>
      <c r="F136" s="219"/>
      <c r="G136" s="219"/>
      <c r="H136" s="255"/>
      <c r="I136" s="256"/>
      <c r="J136" s="256"/>
      <c r="K136" s="255"/>
      <c r="L136" s="256"/>
      <c r="M136" s="256"/>
      <c r="O136" s="227"/>
      <c r="P136" s="227"/>
    </row>
    <row r="137" spans="1:16" s="226" customFormat="1" ht="18" customHeight="1" hidden="1">
      <c r="A137" s="254"/>
      <c r="B137" s="253">
        <v>125</v>
      </c>
      <c r="C137" s="235">
        <f t="shared" si="39"/>
        <v>0</v>
      </c>
      <c r="D137" s="235">
        <f t="shared" si="40"/>
        <v>0</v>
      </c>
      <c r="E137" s="235">
        <f t="shared" si="41"/>
        <v>0</v>
      </c>
      <c r="F137" s="219"/>
      <c r="G137" s="219"/>
      <c r="H137" s="255"/>
      <c r="I137" s="256"/>
      <c r="J137" s="256"/>
      <c r="K137" s="255"/>
      <c r="L137" s="256"/>
      <c r="M137" s="256"/>
      <c r="O137" s="227"/>
      <c r="P137" s="227"/>
    </row>
    <row r="138" spans="1:16" s="226" customFormat="1" ht="18" customHeight="1" hidden="1">
      <c r="A138" s="254"/>
      <c r="B138" s="253">
        <v>126</v>
      </c>
      <c r="C138" s="235">
        <f t="shared" si="39"/>
        <v>0</v>
      </c>
      <c r="D138" s="235">
        <f t="shared" si="40"/>
        <v>0</v>
      </c>
      <c r="E138" s="235">
        <f t="shared" si="41"/>
        <v>0</v>
      </c>
      <c r="F138" s="219"/>
      <c r="G138" s="219"/>
      <c r="H138" s="255"/>
      <c r="I138" s="256"/>
      <c r="J138" s="256"/>
      <c r="K138" s="255"/>
      <c r="L138" s="256"/>
      <c r="M138" s="256"/>
      <c r="O138" s="227"/>
      <c r="P138" s="227"/>
    </row>
    <row r="139" spans="1:16" s="226" customFormat="1" ht="18" customHeight="1" hidden="1">
      <c r="A139" s="254"/>
      <c r="B139" s="253">
        <v>127</v>
      </c>
      <c r="C139" s="235">
        <f t="shared" si="39"/>
        <v>0</v>
      </c>
      <c r="D139" s="235">
        <f t="shared" si="40"/>
        <v>0</v>
      </c>
      <c r="E139" s="235">
        <f t="shared" si="41"/>
        <v>0</v>
      </c>
      <c r="F139" s="219"/>
      <c r="G139" s="219"/>
      <c r="H139" s="255"/>
      <c r="I139" s="256"/>
      <c r="J139" s="256"/>
      <c r="K139" s="255"/>
      <c r="L139" s="256"/>
      <c r="M139" s="256"/>
      <c r="O139" s="227"/>
      <c r="P139" s="227"/>
    </row>
    <row r="140" spans="1:16" s="226" customFormat="1" ht="18" customHeight="1" hidden="1">
      <c r="A140" s="254"/>
      <c r="B140" s="253">
        <v>128</v>
      </c>
      <c r="C140" s="235">
        <f t="shared" si="39"/>
        <v>0</v>
      </c>
      <c r="D140" s="235">
        <f t="shared" si="40"/>
        <v>0</v>
      </c>
      <c r="E140" s="235">
        <f t="shared" si="41"/>
        <v>0</v>
      </c>
      <c r="F140" s="219"/>
      <c r="G140" s="219"/>
      <c r="H140" s="255"/>
      <c r="I140" s="256"/>
      <c r="J140" s="256"/>
      <c r="K140" s="255"/>
      <c r="L140" s="256"/>
      <c r="M140" s="256"/>
      <c r="O140" s="227"/>
      <c r="P140" s="227"/>
    </row>
    <row r="141" spans="1:16" s="226" customFormat="1" ht="18" customHeight="1" hidden="1">
      <c r="A141" s="254"/>
      <c r="B141" s="253">
        <v>129</v>
      </c>
      <c r="C141" s="235">
        <f t="shared" si="39"/>
        <v>0</v>
      </c>
      <c r="D141" s="235">
        <f t="shared" si="40"/>
        <v>0</v>
      </c>
      <c r="E141" s="235">
        <f t="shared" si="41"/>
        <v>0</v>
      </c>
      <c r="F141" s="219"/>
      <c r="G141" s="219"/>
      <c r="H141" s="255"/>
      <c r="I141" s="256"/>
      <c r="J141" s="256"/>
      <c r="K141" s="255"/>
      <c r="L141" s="256"/>
      <c r="M141" s="256"/>
      <c r="O141" s="227"/>
      <c r="P141" s="227"/>
    </row>
    <row r="142" spans="1:32" s="232" customFormat="1" ht="15" customHeight="1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 s="235"/>
      <c r="S142" s="235"/>
      <c r="T142" s="228"/>
      <c r="U142" s="226"/>
      <c r="V142" s="226"/>
      <c r="W142" s="228"/>
      <c r="X142" s="226"/>
      <c r="Y142" s="226"/>
      <c r="Z142" s="228"/>
      <c r="AA142" s="226"/>
      <c r="AB142" s="226"/>
      <c r="AC142" s="228"/>
      <c r="AD142" s="226"/>
      <c r="AE142" s="226"/>
      <c r="AF142" s="228"/>
    </row>
    <row r="143" spans="1:32" s="232" customFormat="1" ht="12.75" customHeight="1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 s="235"/>
      <c r="S143" s="235"/>
      <c r="T143" s="228"/>
      <c r="U143" s="226"/>
      <c r="V143" s="226"/>
      <c r="W143" s="228"/>
      <c r="X143" s="226"/>
      <c r="Y143" s="226"/>
      <c r="Z143" s="228"/>
      <c r="AA143" s="226"/>
      <c r="AB143" s="226"/>
      <c r="AC143" s="228"/>
      <c r="AD143" s="226"/>
      <c r="AE143" s="226"/>
      <c r="AF143" s="228"/>
    </row>
    <row r="144" spans="1:32" s="232" customFormat="1" ht="12.75" customHeight="1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 s="235"/>
      <c r="S144" s="235"/>
      <c r="T144" s="228"/>
      <c r="U144" s="226"/>
      <c r="V144" s="226"/>
      <c r="W144" s="228"/>
      <c r="X144" s="226"/>
      <c r="Y144" s="226"/>
      <c r="Z144" s="228"/>
      <c r="AA144" s="226"/>
      <c r="AB144" s="226"/>
      <c r="AC144" s="228"/>
      <c r="AD144" s="226"/>
      <c r="AE144" s="226"/>
      <c r="AF144" s="228"/>
    </row>
    <row r="145" spans="1:32" s="189" customFormat="1" ht="12.75" customHeight="1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 s="235"/>
      <c r="S145" s="235"/>
      <c r="T145" s="228"/>
      <c r="U145" s="226"/>
      <c r="V145" s="226"/>
      <c r="W145" s="228"/>
      <c r="X145" s="226"/>
      <c r="Y145" s="226"/>
      <c r="Z145" s="228"/>
      <c r="AA145" s="226"/>
      <c r="AB145" s="226"/>
      <c r="AC145" s="228"/>
      <c r="AD145" s="226"/>
      <c r="AE145" s="226"/>
      <c r="AF145" s="228"/>
    </row>
    <row r="146" spans="1:31" s="232" customFormat="1" ht="12.75" customHeight="1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 s="219"/>
      <c r="S146" s="219"/>
      <c r="U146" s="257"/>
      <c r="V146" s="257"/>
      <c r="X146" s="257"/>
      <c r="Y146" s="257"/>
      <c r="AA146" s="257"/>
      <c r="AB146" s="257"/>
      <c r="AD146" s="257"/>
      <c r="AE146" s="257"/>
    </row>
    <row r="147" spans="1:32" s="189" customFormat="1" ht="12.75" customHeight="1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 s="235"/>
      <c r="S147" s="235"/>
      <c r="T147" s="228"/>
      <c r="U147" s="226"/>
      <c r="V147" s="226"/>
      <c r="W147" s="228"/>
      <c r="X147" s="226"/>
      <c r="Y147" s="226"/>
      <c r="Z147" s="228"/>
      <c r="AA147" s="226"/>
      <c r="AB147" s="226"/>
      <c r="AC147" s="228"/>
      <c r="AD147" s="226"/>
      <c r="AE147" s="226"/>
      <c r="AF147" s="228"/>
    </row>
    <row r="148" spans="1:32" s="189" customFormat="1" ht="12.75" customHeight="1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 s="235"/>
      <c r="S148" s="235"/>
      <c r="T148" s="228"/>
      <c r="U148" s="226"/>
      <c r="V148" s="226"/>
      <c r="W148" s="228"/>
      <c r="X148" s="226"/>
      <c r="Y148" s="226"/>
      <c r="Z148" s="228"/>
      <c r="AA148" s="226"/>
      <c r="AB148" s="226"/>
      <c r="AC148" s="228"/>
      <c r="AD148" s="226"/>
      <c r="AE148" s="226"/>
      <c r="AF148" s="228"/>
    </row>
    <row r="149" spans="1:32" s="189" customFormat="1" ht="12.75" customHeight="1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 s="235"/>
      <c r="S149" s="235"/>
      <c r="T149" s="228"/>
      <c r="U149" s="226"/>
      <c r="V149" s="226"/>
      <c r="W149" s="228"/>
      <c r="X149" s="226"/>
      <c r="Y149" s="226"/>
      <c r="Z149" s="228"/>
      <c r="AA149" s="226"/>
      <c r="AB149" s="226"/>
      <c r="AC149" s="228"/>
      <c r="AD149" s="226"/>
      <c r="AE149" s="226"/>
      <c r="AF149" s="228"/>
    </row>
    <row r="150" spans="1:32" s="189" customFormat="1" ht="12.75" customHeight="1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 s="235"/>
      <c r="S150" s="235"/>
      <c r="T150" s="228"/>
      <c r="U150" s="226"/>
      <c r="V150" s="226"/>
      <c r="W150" s="228"/>
      <c r="X150" s="226"/>
      <c r="Y150" s="226"/>
      <c r="Z150" s="228"/>
      <c r="AA150" s="226"/>
      <c r="AB150" s="226"/>
      <c r="AC150" s="228"/>
      <c r="AD150" s="226"/>
      <c r="AE150" s="226"/>
      <c r="AF150" s="228"/>
    </row>
    <row r="151" spans="1:32" s="189" customFormat="1" ht="12.75" customHeight="1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 s="235"/>
      <c r="S151" s="235"/>
      <c r="T151" s="228"/>
      <c r="U151" s="226"/>
      <c r="V151" s="226"/>
      <c r="W151" s="228"/>
      <c r="X151" s="226"/>
      <c r="Y151" s="226"/>
      <c r="Z151" s="228"/>
      <c r="AA151" s="226"/>
      <c r="AB151" s="226"/>
      <c r="AC151" s="228"/>
      <c r="AD151" s="226"/>
      <c r="AE151" s="226"/>
      <c r="AF151" s="228"/>
    </row>
    <row r="152" spans="1:32" s="189" customFormat="1" ht="12.75" customHeight="1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 s="235"/>
      <c r="S152" s="235"/>
      <c r="T152" s="228"/>
      <c r="U152" s="226"/>
      <c r="V152" s="226"/>
      <c r="W152" s="228"/>
      <c r="X152" s="226"/>
      <c r="Y152" s="226"/>
      <c r="Z152" s="228"/>
      <c r="AA152" s="226"/>
      <c r="AB152" s="226"/>
      <c r="AC152" s="228"/>
      <c r="AD152" s="226"/>
      <c r="AE152" s="226"/>
      <c r="AF152" s="228"/>
    </row>
    <row r="153" spans="1:32" s="189" customFormat="1" ht="12.75" customHeight="1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 s="235"/>
      <c r="S153" s="235"/>
      <c r="T153" s="228"/>
      <c r="U153" s="226"/>
      <c r="V153" s="226"/>
      <c r="W153" s="228"/>
      <c r="X153" s="226"/>
      <c r="Y153" s="226"/>
      <c r="Z153" s="228"/>
      <c r="AA153" s="226"/>
      <c r="AB153" s="226"/>
      <c r="AC153" s="228"/>
      <c r="AD153" s="226"/>
      <c r="AE153" s="226"/>
      <c r="AF153" s="228"/>
    </row>
    <row r="154" spans="1:32" s="189" customFormat="1" ht="12.75" customHeight="1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 s="235"/>
      <c r="S154" s="235"/>
      <c r="T154" s="228"/>
      <c r="U154" s="226"/>
      <c r="V154" s="226"/>
      <c r="W154" s="228"/>
      <c r="X154" s="226"/>
      <c r="Y154" s="226"/>
      <c r="Z154" s="228"/>
      <c r="AA154" s="226"/>
      <c r="AB154" s="226"/>
      <c r="AC154" s="228"/>
      <c r="AD154" s="226"/>
      <c r="AE154" s="226"/>
      <c r="AF154" s="228"/>
    </row>
    <row r="155" spans="1:32" s="189" customFormat="1" ht="12.75" customHeight="1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 s="235"/>
      <c r="S155" s="235"/>
      <c r="T155" s="228"/>
      <c r="U155" s="226"/>
      <c r="V155" s="226"/>
      <c r="W155" s="228"/>
      <c r="X155" s="226"/>
      <c r="Y155" s="226"/>
      <c r="Z155" s="228"/>
      <c r="AA155" s="226"/>
      <c r="AB155" s="226"/>
      <c r="AC155" s="228"/>
      <c r="AD155" s="226"/>
      <c r="AE155" s="226"/>
      <c r="AF155" s="228"/>
    </row>
    <row r="156" spans="1:32" s="189" customFormat="1" ht="12.75" customHeight="1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 s="235"/>
      <c r="S156" s="235"/>
      <c r="T156" s="228"/>
      <c r="U156" s="226"/>
      <c r="V156" s="226"/>
      <c r="W156" s="228"/>
      <c r="X156" s="226"/>
      <c r="Y156" s="226"/>
      <c r="Z156" s="228"/>
      <c r="AA156" s="226"/>
      <c r="AB156" s="226"/>
      <c r="AC156" s="228"/>
      <c r="AD156" s="226"/>
      <c r="AE156" s="226"/>
      <c r="AF156" s="228"/>
    </row>
    <row r="157" spans="1:32" s="189" customFormat="1" ht="12.75" customHeight="1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 s="235"/>
      <c r="S157" s="235"/>
      <c r="T157" s="228"/>
      <c r="U157" s="226"/>
      <c r="V157" s="226"/>
      <c r="W157" s="228"/>
      <c r="X157" s="226"/>
      <c r="Y157" s="226"/>
      <c r="Z157" s="228"/>
      <c r="AA157" s="226"/>
      <c r="AB157" s="226"/>
      <c r="AC157" s="228"/>
      <c r="AD157" s="226"/>
      <c r="AE157" s="226"/>
      <c r="AF157" s="228"/>
    </row>
    <row r="158" spans="1:32" s="189" customFormat="1" ht="12.75" customHeight="1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 s="235"/>
      <c r="S158" s="235"/>
      <c r="T158" s="228"/>
      <c r="U158" s="226"/>
      <c r="V158" s="226"/>
      <c r="W158" s="228"/>
      <c r="X158" s="226"/>
      <c r="Y158" s="226"/>
      <c r="Z158" s="228"/>
      <c r="AA158" s="226"/>
      <c r="AB158" s="226"/>
      <c r="AC158" s="228"/>
      <c r="AD158" s="226"/>
      <c r="AE158" s="226"/>
      <c r="AF158" s="228"/>
    </row>
    <row r="159" spans="1:31" s="13" customFormat="1" ht="13.5" hidden="1" thickTop="1">
      <c r="A159" s="14"/>
      <c r="B159" s="23"/>
      <c r="C159" s="23"/>
      <c r="D159" s="23"/>
      <c r="E159" s="14"/>
      <c r="F159" s="23"/>
      <c r="G159" s="23"/>
      <c r="H159" s="14"/>
      <c r="I159" s="23"/>
      <c r="J159" s="23"/>
      <c r="L159" s="23"/>
      <c r="M159" s="23"/>
      <c r="O159" s="23"/>
      <c r="P159" s="23"/>
      <c r="R159" s="24"/>
      <c r="S159" s="24"/>
      <c r="U159" s="24"/>
      <c r="V159" s="24"/>
      <c r="X159" s="24"/>
      <c r="Y159" s="24"/>
      <c r="AA159" s="24"/>
      <c r="AB159" s="24"/>
      <c r="AD159" s="24"/>
      <c r="AE159" s="24"/>
    </row>
    <row r="160" spans="3:19" ht="12.75" hidden="1">
      <c r="C160"/>
      <c r="D160" s="440"/>
      <c r="E160" s="146"/>
      <c r="F160" s="146"/>
      <c r="G160"/>
      <c r="H160" s="146"/>
      <c r="I160" s="146"/>
      <c r="J160"/>
      <c r="K160" t="s">
        <v>231</v>
      </c>
      <c r="L160" s="146"/>
      <c r="M160" s="146"/>
      <c r="O160" s="146"/>
      <c r="P160" s="146"/>
      <c r="Q160">
        <f>IF($H$3=K160,YEAR($K$4)-12,0)</f>
        <v>0</v>
      </c>
      <c r="R160" s="146"/>
      <c r="S160">
        <f ca="1">IF($H$3=K160,YEAR(TODAY())-14,0)</f>
        <v>0</v>
      </c>
    </row>
    <row r="161" spans="3:19" ht="12.75" hidden="1">
      <c r="C161"/>
      <c r="D161" s="440"/>
      <c r="E161" s="146"/>
      <c r="F161" s="146"/>
      <c r="G161"/>
      <c r="H161" s="146"/>
      <c r="I161" s="146"/>
      <c r="J161"/>
      <c r="K161" t="s">
        <v>201</v>
      </c>
      <c r="L161" s="146"/>
      <c r="M161" s="146"/>
      <c r="O161" s="146"/>
      <c r="P161" s="146"/>
      <c r="Q161">
        <f>IF($H$3=K161,YEAR($K$4)-14,0)</f>
        <v>0</v>
      </c>
      <c r="R161" s="146"/>
      <c r="S161"/>
    </row>
    <row r="162" spans="3:19" ht="12.75" hidden="1">
      <c r="C162"/>
      <c r="D162" s="440"/>
      <c r="E162" s="146"/>
      <c r="F162" s="146"/>
      <c r="G162"/>
      <c r="H162" s="146"/>
      <c r="I162" s="146"/>
      <c r="J162"/>
      <c r="K162" t="s">
        <v>202</v>
      </c>
      <c r="L162" s="146"/>
      <c r="M162" s="146"/>
      <c r="O162" s="146"/>
      <c r="P162" s="146"/>
      <c r="Q162">
        <f>IF($H$3=K162,YEAR($K$4)-16,0)</f>
        <v>0</v>
      </c>
      <c r="R162" s="146"/>
      <c r="S162">
        <f ca="1">IF($H$3=K162,YEAR(TODAY())-16,0)</f>
        <v>0</v>
      </c>
    </row>
    <row r="163" spans="3:19" ht="12.75" hidden="1">
      <c r="C163"/>
      <c r="D163" s="440"/>
      <c r="E163" s="146"/>
      <c r="F163" s="146"/>
      <c r="G163"/>
      <c r="H163" s="146"/>
      <c r="I163" s="146"/>
      <c r="J163"/>
      <c r="K163" t="s">
        <v>203</v>
      </c>
      <c r="L163" s="146"/>
      <c r="M163" s="146"/>
      <c r="O163" s="146"/>
      <c r="P163" s="146"/>
      <c r="Q163">
        <f>IF($H$3=K163,YEAR($K$4)-18,0)</f>
        <v>1996</v>
      </c>
      <c r="R163" s="146"/>
      <c r="S163">
        <f ca="1">IF($H$3=K163,YEAR(TODAY())-18,0)</f>
        <v>1996</v>
      </c>
    </row>
    <row r="164" spans="3:19" ht="12.75" hidden="1">
      <c r="C164"/>
      <c r="D164" s="440"/>
      <c r="E164" s="146"/>
      <c r="F164" s="146"/>
      <c r="G164"/>
      <c r="H164" s="146"/>
      <c r="I164" s="146"/>
      <c r="J164"/>
      <c r="K164" t="s">
        <v>232</v>
      </c>
      <c r="L164" s="146"/>
      <c r="M164" s="146"/>
      <c r="O164" s="146"/>
      <c r="P164" s="146"/>
      <c r="Q164">
        <f>IF($H$3=K164,YEAR($K$4)-12,0)</f>
        <v>0</v>
      </c>
      <c r="R164" s="146"/>
      <c r="S164"/>
    </row>
    <row r="165" spans="3:19" ht="12.75" hidden="1">
      <c r="C165"/>
      <c r="D165" s="440"/>
      <c r="E165" s="146"/>
      <c r="F165" s="146"/>
      <c r="G165"/>
      <c r="H165" s="146"/>
      <c r="I165" s="146"/>
      <c r="J165"/>
      <c r="K165" t="s">
        <v>204</v>
      </c>
      <c r="L165" s="146"/>
      <c r="M165" s="146"/>
      <c r="O165" s="146"/>
      <c r="P165" s="146"/>
      <c r="Q165">
        <f>IF($H$3=K165,YEAR($K$4)-14,0)</f>
        <v>0</v>
      </c>
      <c r="R165" s="146"/>
      <c r="S165">
        <f ca="1">IF($H$3=K165,YEAR(TODAY())-14,0)</f>
        <v>0</v>
      </c>
    </row>
    <row r="166" spans="3:19" ht="12.75" hidden="1">
      <c r="C166"/>
      <c r="D166" s="440"/>
      <c r="E166" s="146"/>
      <c r="F166" s="146"/>
      <c r="G166"/>
      <c r="H166" s="146"/>
      <c r="I166" s="146"/>
      <c r="J166"/>
      <c r="K166" t="s">
        <v>205</v>
      </c>
      <c r="L166" s="146"/>
      <c r="M166" s="146"/>
      <c r="O166" s="146"/>
      <c r="P166" s="146"/>
      <c r="Q166">
        <f>IF($H$3=K166,YEAR($K$4)-16,0)</f>
        <v>0</v>
      </c>
      <c r="R166" s="146"/>
      <c r="S166">
        <f ca="1">IF($H$3=K166,YEAR(TODAY())-16,0)</f>
        <v>0</v>
      </c>
    </row>
    <row r="167" spans="3:19" ht="12.75" hidden="1">
      <c r="C167"/>
      <c r="D167" s="440"/>
      <c r="E167" s="146"/>
      <c r="F167" s="146"/>
      <c r="G167"/>
      <c r="H167" s="146"/>
      <c r="I167" s="146"/>
      <c r="J167"/>
      <c r="K167" t="s">
        <v>206</v>
      </c>
      <c r="L167" s="146"/>
      <c r="M167" s="146"/>
      <c r="O167" s="146"/>
      <c r="P167" s="146"/>
      <c r="Q167">
        <f>IF($H$3=K167,YEAR($K$4)-18,0)</f>
        <v>0</v>
      </c>
      <c r="R167" s="146"/>
      <c r="S167">
        <f ca="1">IF($H$3=K167,YEAR(TODAY())-18,0)</f>
        <v>0</v>
      </c>
    </row>
    <row r="168" spans="3:19" ht="12.75" hidden="1">
      <c r="C168"/>
      <c r="D168" s="440"/>
      <c r="E168" s="146"/>
      <c r="F168" s="146"/>
      <c r="G168"/>
      <c r="H168" s="146"/>
      <c r="I168" s="146"/>
      <c r="J168"/>
      <c r="K168" t="s">
        <v>208</v>
      </c>
      <c r="L168" s="146"/>
      <c r="M168" s="146"/>
      <c r="N168">
        <f>IF($H$3=K168,YEAR($K$4)-30,0)</f>
        <v>0</v>
      </c>
      <c r="O168" s="146"/>
      <c r="P168" s="146"/>
      <c r="R168" s="146"/>
      <c r="S168"/>
    </row>
    <row r="169" spans="3:19" ht="12.75" hidden="1">
      <c r="C169"/>
      <c r="D169" s="440"/>
      <c r="E169" s="146"/>
      <c r="F169" s="146"/>
      <c r="G169"/>
      <c r="H169" s="146"/>
      <c r="I169" s="146"/>
      <c r="J169"/>
      <c r="K169" t="s">
        <v>176</v>
      </c>
      <c r="L169" s="146"/>
      <c r="M169" s="146"/>
      <c r="N169">
        <f>IF($H$3=K169,YEAR($K$4)-35,0)</f>
        <v>0</v>
      </c>
      <c r="O169" s="146"/>
      <c r="P169" s="146"/>
      <c r="R169" s="146"/>
      <c r="S169"/>
    </row>
    <row r="170" spans="3:19" ht="12.75" hidden="1">
      <c r="C170"/>
      <c r="D170" s="440"/>
      <c r="E170" s="146"/>
      <c r="F170" s="146"/>
      <c r="G170"/>
      <c r="H170" s="146"/>
      <c r="I170" s="146"/>
      <c r="J170"/>
      <c r="K170" t="s">
        <v>177</v>
      </c>
      <c r="L170" s="146"/>
      <c r="M170" s="146"/>
      <c r="N170">
        <f>IF($H$3=K170,YEAR($K$4)-45,0)</f>
        <v>0</v>
      </c>
      <c r="O170" s="146"/>
      <c r="P170" s="146"/>
      <c r="R170" s="146"/>
      <c r="S170"/>
    </row>
    <row r="171" spans="3:19" ht="12.75" hidden="1">
      <c r="C171"/>
      <c r="D171" s="440"/>
      <c r="E171" s="146"/>
      <c r="F171" s="146"/>
      <c r="G171"/>
      <c r="H171" s="146"/>
      <c r="I171" s="146"/>
      <c r="J171"/>
      <c r="K171" t="s">
        <v>178</v>
      </c>
      <c r="L171" s="146"/>
      <c r="M171" s="146"/>
      <c r="N171">
        <f>IF($H$3=K171,YEAR($K$4)-55,0)</f>
        <v>0</v>
      </c>
      <c r="O171" s="146"/>
      <c r="P171" s="146"/>
      <c r="R171" s="146"/>
      <c r="S171"/>
    </row>
    <row r="172" spans="3:19" ht="12.75" hidden="1">
      <c r="C172"/>
      <c r="D172" s="440"/>
      <c r="E172" s="146"/>
      <c r="F172" s="146"/>
      <c r="G172"/>
      <c r="H172" s="146"/>
      <c r="I172" s="146"/>
      <c r="J172"/>
      <c r="K172" t="s">
        <v>179</v>
      </c>
      <c r="L172" s="146"/>
      <c r="M172" s="146"/>
      <c r="N172">
        <f>IF($H$3=K172,YEAR($K$4)-60,0)</f>
        <v>0</v>
      </c>
      <c r="O172" s="146"/>
      <c r="P172" s="146"/>
      <c r="R172" s="146"/>
      <c r="S172"/>
    </row>
    <row r="173" spans="3:19" ht="12.75" hidden="1">
      <c r="C173"/>
      <c r="D173" s="440"/>
      <c r="E173" s="146"/>
      <c r="F173" s="146"/>
      <c r="G173"/>
      <c r="H173" s="146"/>
      <c r="I173" s="146"/>
      <c r="J173"/>
      <c r="L173" s="146"/>
      <c r="M173" s="146"/>
      <c r="N173" s="33"/>
      <c r="O173" s="146"/>
      <c r="P173" s="146"/>
      <c r="R173" s="146"/>
      <c r="S173"/>
    </row>
    <row r="174" spans="3:19" ht="12.75" hidden="1">
      <c r="C174"/>
      <c r="D174" s="440"/>
      <c r="E174" s="146"/>
      <c r="F174" s="146"/>
      <c r="G174"/>
      <c r="H174" s="146"/>
      <c r="I174" s="146"/>
      <c r="J174"/>
      <c r="L174" s="146"/>
      <c r="M174" s="146"/>
      <c r="N174">
        <f>SUM(N160:N173)</f>
        <v>0</v>
      </c>
      <c r="O174"/>
      <c r="P174"/>
      <c r="Q174">
        <f>IF(K175&lt;5,SUM(Q160:Q173)-1,SUM(Q160:Q173))</f>
        <v>1995</v>
      </c>
      <c r="R174"/>
      <c r="S174">
        <f>IF(K175&lt;5,SUM(S160:S173)-1,SUM(S160:S173))</f>
        <v>1995</v>
      </c>
    </row>
    <row r="175" spans="3:19" ht="12.75" hidden="1">
      <c r="C175"/>
      <c r="D175" s="440"/>
      <c r="E175" s="146"/>
      <c r="F175" s="146"/>
      <c r="G175"/>
      <c r="H175" s="146"/>
      <c r="I175" s="146"/>
      <c r="J175"/>
      <c r="K175">
        <f>MONTH(K4)</f>
        <v>3</v>
      </c>
      <c r="L175" s="146">
        <f>YEAR(K4)</f>
        <v>2014</v>
      </c>
      <c r="M175" s="146"/>
      <c r="N175" t="str">
        <f>IF(K175&gt;5,"31.12.","30.06.")</f>
        <v>30.06.</v>
      </c>
      <c r="O175" s="146"/>
      <c r="P175" s="146"/>
      <c r="Q175" t="str">
        <f>IF(K175&gt;5,"01.01.","01.07.")</f>
        <v>01.07.</v>
      </c>
      <c r="R175" s="146"/>
      <c r="S175" t="str">
        <f>IF(K175&gt;5,"01.01.","01.07.")</f>
        <v>01.07.</v>
      </c>
    </row>
  </sheetData>
  <sheetProtection sheet="1" objects="1" scenarios="1" selectLockedCells="1"/>
  <protectedRanges>
    <protectedRange sqref="D2 C9:Q10 F4 K4 I5 C144:Q145" name="Bereich1"/>
    <protectedRange sqref="H3" name="Bereich1_2"/>
    <protectedRange sqref="N3:O3" name="Bereich1_1"/>
  </protectedRanges>
  <mergeCells count="25">
    <mergeCell ref="I8:K8"/>
    <mergeCell ref="D2:P2"/>
    <mergeCell ref="D1:P1"/>
    <mergeCell ref="I5:M5"/>
    <mergeCell ref="F4:H4"/>
    <mergeCell ref="M4:N4"/>
    <mergeCell ref="E3:G3"/>
    <mergeCell ref="O3:P3"/>
    <mergeCell ref="L8:N8"/>
    <mergeCell ref="I9:K9"/>
    <mergeCell ref="C9:E9"/>
    <mergeCell ref="AD10:AF10"/>
    <mergeCell ref="L10:N10"/>
    <mergeCell ref="I10:K10"/>
    <mergeCell ref="L9:N9"/>
    <mergeCell ref="A11:A22"/>
    <mergeCell ref="F10:H10"/>
    <mergeCell ref="A5:H5"/>
    <mergeCell ref="A8:A10"/>
    <mergeCell ref="A6:Q6"/>
    <mergeCell ref="A7:Q7"/>
    <mergeCell ref="C10:E10"/>
    <mergeCell ref="C8:E8"/>
    <mergeCell ref="F8:H8"/>
    <mergeCell ref="F9:H9"/>
  </mergeCells>
  <printOptions horizontalCentered="1"/>
  <pageMargins left="0" right="0" top="0.1968503937007874" bottom="0" header="0.5118110236220472" footer="0.5118110236220472"/>
  <pageSetup fitToHeight="1" fitToWidth="1"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7"/>
  <sheetViews>
    <sheetView zoomScalePageLayoutView="0" workbookViewId="0" topLeftCell="A1">
      <selection activeCell="K17" sqref="K17"/>
    </sheetView>
  </sheetViews>
  <sheetFormatPr defaultColWidth="11.421875" defaultRowHeight="12.75"/>
  <cols>
    <col min="2" max="2" width="0" style="0" hidden="1" customWidth="1"/>
    <col min="3" max="4" width="4.7109375" style="0" customWidth="1"/>
    <col min="5" max="5" width="16.7109375" style="0" customWidth="1"/>
    <col min="6" max="7" width="4.7109375" style="0" customWidth="1"/>
    <col min="8" max="8" width="16.7109375" style="0" customWidth="1"/>
    <col min="9" max="10" width="4.7109375" style="0" customWidth="1"/>
    <col min="11" max="11" width="16.7109375" style="0" customWidth="1"/>
    <col min="12" max="13" width="4.7109375" style="0" customWidth="1"/>
    <col min="14" max="14" width="16.7109375" style="0" customWidth="1"/>
    <col min="15" max="16" width="4.7109375" style="0" customWidth="1"/>
    <col min="17" max="17" width="17.00390625" style="0" customWidth="1"/>
  </cols>
  <sheetData>
    <row r="1" spans="2:16" s="189" customFormat="1" ht="27" customHeight="1">
      <c r="B1" s="441"/>
      <c r="C1" s="442"/>
      <c r="D1" s="647" t="s">
        <v>85</v>
      </c>
      <c r="E1" s="647"/>
      <c r="F1" s="647"/>
      <c r="G1" s="647"/>
      <c r="H1" s="647"/>
      <c r="I1" s="647"/>
      <c r="J1" s="647"/>
      <c r="K1" s="647"/>
      <c r="L1" s="647"/>
      <c r="M1" s="647"/>
      <c r="N1" s="647"/>
      <c r="O1" s="647"/>
      <c r="P1" s="647"/>
    </row>
    <row r="2" spans="1:16" s="189" customFormat="1" ht="23.25" customHeight="1">
      <c r="A2" s="232"/>
      <c r="B2" s="232"/>
      <c r="C2" s="232"/>
      <c r="D2" s="652" t="str">
        <f>Mannschaften!D2</f>
        <v>Ostdeutsche Meisterschaft Halle 13/14</v>
      </c>
      <c r="E2" s="652"/>
      <c r="F2" s="652"/>
      <c r="G2" s="652"/>
      <c r="H2" s="652"/>
      <c r="I2" s="652"/>
      <c r="J2" s="652"/>
      <c r="K2" s="652"/>
      <c r="L2" s="652"/>
      <c r="M2" s="652"/>
      <c r="N2" s="652"/>
      <c r="O2" s="652"/>
      <c r="P2" s="652"/>
    </row>
    <row r="3" spans="1:16" s="189" customFormat="1" ht="15.75" customHeight="1">
      <c r="A3" s="232"/>
      <c r="B3" s="232"/>
      <c r="C3" s="232"/>
      <c r="D3" s="230"/>
      <c r="E3" s="653" t="s">
        <v>112</v>
      </c>
      <c r="F3" s="653"/>
      <c r="G3" s="653"/>
      <c r="H3" s="419" t="str">
        <f>Mannschaften!H3</f>
        <v>W U18</v>
      </c>
      <c r="I3" s="232"/>
      <c r="J3" s="232"/>
      <c r="K3" s="443" t="s">
        <v>86</v>
      </c>
      <c r="L3" s="232"/>
      <c r="M3" s="232"/>
      <c r="N3" s="147" t="str">
        <f>Mannschaften!N3</f>
        <v>01.07.</v>
      </c>
      <c r="O3" s="651">
        <f>Mannschaften!O3</f>
        <v>1995</v>
      </c>
      <c r="P3" s="651"/>
    </row>
    <row r="4" spans="1:16" s="189" customFormat="1" ht="18" customHeight="1">
      <c r="A4" s="232"/>
      <c r="B4" s="232"/>
      <c r="C4" s="232"/>
      <c r="D4" s="232"/>
      <c r="E4" s="232"/>
      <c r="F4" s="655" t="str">
        <f>Mannschaften!F4</f>
        <v>Kellinghusen</v>
      </c>
      <c r="G4" s="655"/>
      <c r="H4" s="655"/>
      <c r="I4" s="231"/>
      <c r="J4" s="232"/>
      <c r="K4" s="445">
        <f>Mannschaften!K4</f>
        <v>41699</v>
      </c>
      <c r="L4" s="444"/>
      <c r="M4" s="649"/>
      <c r="N4" s="649"/>
      <c r="O4" s="232"/>
      <c r="P4" s="232"/>
    </row>
    <row r="5" spans="1:16" s="189" customFormat="1" ht="18" customHeight="1">
      <c r="A5" s="656" t="s">
        <v>78</v>
      </c>
      <c r="B5" s="656"/>
      <c r="C5" s="656"/>
      <c r="D5" s="656"/>
      <c r="E5" s="656"/>
      <c r="F5" s="656"/>
      <c r="G5" s="656"/>
      <c r="H5" s="656"/>
      <c r="I5" s="655" t="str">
        <f>Mannschaften!I5</f>
        <v>VfL Kellinghusen</v>
      </c>
      <c r="J5" s="655"/>
      <c r="K5" s="655"/>
      <c r="L5" s="655"/>
      <c r="M5" s="655"/>
      <c r="N5" s="232"/>
      <c r="O5" s="232"/>
      <c r="P5" s="232"/>
    </row>
    <row r="6" s="189" customFormat="1" ht="12.75"/>
    <row r="7" s="189" customFormat="1" ht="12.75"/>
    <row r="8" spans="5:14" s="167" customFormat="1" ht="18">
      <c r="E8" s="654" t="s">
        <v>207</v>
      </c>
      <c r="F8" s="654"/>
      <c r="G8" s="654"/>
      <c r="H8" s="654"/>
      <c r="K8" s="654" t="s">
        <v>213</v>
      </c>
      <c r="L8" s="654"/>
      <c r="M8" s="654"/>
      <c r="N8" s="654"/>
    </row>
    <row r="9" s="167" customFormat="1" ht="12.75"/>
    <row r="10" spans="5:11" s="167" customFormat="1" ht="15.75">
      <c r="E10" s="450" t="s">
        <v>289</v>
      </c>
      <c r="K10" s="450"/>
    </row>
    <row r="11" spans="5:11" s="167" customFormat="1" ht="15.75">
      <c r="E11" s="450" t="s">
        <v>298</v>
      </c>
      <c r="K11" s="450"/>
    </row>
    <row r="12" spans="5:11" s="167" customFormat="1" ht="15.75">
      <c r="E12" s="450" t="s">
        <v>299</v>
      </c>
      <c r="K12" s="450"/>
    </row>
    <row r="13" spans="5:11" s="167" customFormat="1" ht="15.75">
      <c r="E13" s="450" t="s">
        <v>300</v>
      </c>
      <c r="K13" s="450"/>
    </row>
    <row r="14" spans="5:10" s="450" customFormat="1" ht="15.75">
      <c r="E14" s="450" t="s">
        <v>301</v>
      </c>
      <c r="F14" s="167"/>
      <c r="G14" s="167"/>
      <c r="H14" s="167"/>
      <c r="I14" s="167"/>
      <c r="J14" s="167"/>
    </row>
    <row r="15" spans="5:11" s="167" customFormat="1" ht="15.75">
      <c r="E15" s="468" t="s">
        <v>302</v>
      </c>
      <c r="F15" s="468"/>
      <c r="K15" s="468"/>
    </row>
    <row r="16" s="167" customFormat="1" ht="12.75"/>
    <row r="17" s="167" customFormat="1" ht="12.75"/>
    <row r="18" s="167" customFormat="1" ht="12.75"/>
    <row r="19" s="167" customFormat="1" ht="18">
      <c r="H19" s="451" t="s">
        <v>230</v>
      </c>
    </row>
    <row r="20" s="167" customFormat="1" ht="12.75"/>
    <row r="21" s="167" customFormat="1" ht="15.75">
      <c r="H21" s="450" t="s">
        <v>300</v>
      </c>
    </row>
    <row r="22" s="167" customFormat="1" ht="15.75">
      <c r="H22" s="450" t="s">
        <v>303</v>
      </c>
    </row>
    <row r="23" s="167" customFormat="1" ht="15.75">
      <c r="H23" s="450"/>
    </row>
    <row r="24" spans="8:9" s="167" customFormat="1" ht="15.75">
      <c r="H24" s="450"/>
      <c r="I24" s="450"/>
    </row>
    <row r="25" spans="8:9" s="167" customFormat="1" ht="15.75">
      <c r="H25" s="450"/>
      <c r="I25" s="450"/>
    </row>
    <row r="26" spans="8:9" s="167" customFormat="1" ht="15.75">
      <c r="H26" s="450"/>
      <c r="I26" s="450"/>
    </row>
    <row r="27" spans="8:9" s="167" customFormat="1" ht="15.75">
      <c r="H27" s="450"/>
      <c r="I27" s="450"/>
    </row>
    <row r="28" s="167" customFormat="1" ht="12.75"/>
    <row r="29" s="167" customFormat="1" ht="12.75"/>
  </sheetData>
  <sheetProtection sheet="1" objects="1" scenarios="1" selectLockedCells="1"/>
  <protectedRanges>
    <protectedRange sqref="D2 F4 K4 I5" name="Bereich1_1"/>
    <protectedRange sqref="H3 N3:O3" name="Bereich1_2_1"/>
  </protectedRanges>
  <mergeCells count="10">
    <mergeCell ref="D1:P1"/>
    <mergeCell ref="D2:P2"/>
    <mergeCell ref="E3:G3"/>
    <mergeCell ref="O3:P3"/>
    <mergeCell ref="E8:H8"/>
    <mergeCell ref="K8:N8"/>
    <mergeCell ref="F4:H4"/>
    <mergeCell ref="M4:N4"/>
    <mergeCell ref="A5:H5"/>
    <mergeCell ref="I5:M5"/>
  </mergeCells>
  <printOptions horizontalCentered="1"/>
  <pageMargins left="0" right="0" top="0.984251968503937" bottom="0" header="0.5118110236220472" footer="0.5118110236220472"/>
  <pageSetup fitToHeight="1" fitToWidth="1" horizontalDpi="600" verticalDpi="600" orientation="landscape" paperSize="9" scale="9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3">
    <pageSetUpPr fitToPage="1"/>
  </sheetPr>
  <dimension ref="A1:AQ29"/>
  <sheetViews>
    <sheetView tabSelected="1" zoomScalePageLayoutView="0" workbookViewId="0" topLeftCell="B1">
      <selection activeCell="D20" sqref="D20"/>
    </sheetView>
  </sheetViews>
  <sheetFormatPr defaultColWidth="11.421875" defaultRowHeight="12.75"/>
  <cols>
    <col min="1" max="1" width="5.7109375" style="28" hidden="1" customWidth="1"/>
    <col min="2" max="2" width="4.57421875" style="393" customWidth="1"/>
    <col min="3" max="3" width="7.8515625" style="393" bestFit="1" customWidth="1"/>
    <col min="4" max="4" width="7.28125" style="393" customWidth="1"/>
    <col min="5" max="5" width="5.28125" style="49" customWidth="1"/>
    <col min="6" max="6" width="21.7109375" style="393" customWidth="1"/>
    <col min="7" max="7" width="0.85546875" style="393" customWidth="1"/>
    <col min="8" max="8" width="10.8515625" style="393" customWidth="1"/>
    <col min="9" max="9" width="2.7109375" style="393" customWidth="1"/>
    <col min="10" max="10" width="10.28125" style="393" customWidth="1"/>
    <col min="11" max="11" width="4.28125" style="393" customWidth="1"/>
    <col min="12" max="12" width="1.7109375" style="393" customWidth="1"/>
    <col min="13" max="14" width="4.28125" style="393" customWidth="1"/>
    <col min="15" max="15" width="1.7109375" style="393" customWidth="1"/>
    <col min="16" max="17" width="4.28125" style="393" customWidth="1"/>
    <col min="18" max="18" width="1.7109375" style="393" customWidth="1"/>
    <col min="19" max="19" width="4.28125" style="393" customWidth="1"/>
    <col min="20" max="20" width="21.7109375" style="393" customWidth="1"/>
    <col min="21" max="21" width="10.28125" style="393" customWidth="1"/>
    <col min="22" max="22" width="2.7109375" style="28" customWidth="1"/>
    <col min="23" max="23" width="10.28125" style="28" customWidth="1"/>
    <col min="24" max="24" width="25.8515625" style="393" hidden="1" customWidth="1"/>
    <col min="25" max="25" width="11.421875" style="393" hidden="1" customWidth="1"/>
    <col min="26" max="31" width="4.8515625" style="49" hidden="1" customWidth="1"/>
    <col min="32" max="32" width="5.7109375" style="49" customWidth="1"/>
    <col min="33" max="33" width="1.7109375" style="49" customWidth="1"/>
    <col min="34" max="35" width="5.7109375" style="49" customWidth="1"/>
    <col min="36" max="36" width="1.7109375" style="49" customWidth="1"/>
    <col min="37" max="38" width="5.7109375" style="49" customWidth="1"/>
    <col min="39" max="39" width="1.7109375" style="49" customWidth="1"/>
    <col min="40" max="40" width="5.7109375" style="49" customWidth="1"/>
    <col min="41" max="16384" width="11.421875" style="393" customWidth="1"/>
  </cols>
  <sheetData>
    <row r="1" spans="1:40" s="273" customFormat="1" ht="22.5" customHeight="1">
      <c r="A1" s="259"/>
      <c r="E1" s="698" t="s">
        <v>85</v>
      </c>
      <c r="F1" s="698"/>
      <c r="G1" s="698"/>
      <c r="H1" s="698"/>
      <c r="I1" s="698"/>
      <c r="J1" s="698"/>
      <c r="K1" s="698"/>
      <c r="L1" s="698"/>
      <c r="M1" s="698"/>
      <c r="N1" s="698"/>
      <c r="O1" s="698"/>
      <c r="P1" s="698"/>
      <c r="Q1" s="698"/>
      <c r="R1" s="698"/>
      <c r="S1" s="698"/>
      <c r="T1" s="698"/>
      <c r="U1" s="232"/>
      <c r="V1" s="259"/>
      <c r="W1" s="259"/>
      <c r="Z1" s="274"/>
      <c r="AA1" s="274"/>
      <c r="AB1" s="274"/>
      <c r="AC1" s="274"/>
      <c r="AD1" s="274"/>
      <c r="AE1" s="274"/>
      <c r="AF1" s="274"/>
      <c r="AG1" s="274"/>
      <c r="AH1" s="274"/>
      <c r="AI1" s="274"/>
      <c r="AJ1" s="274"/>
      <c r="AK1" s="274"/>
      <c r="AL1" s="274"/>
      <c r="AM1" s="274"/>
      <c r="AN1" s="274"/>
    </row>
    <row r="2" spans="1:40" s="273" customFormat="1" ht="6.75" customHeight="1">
      <c r="A2" s="259"/>
      <c r="E2" s="274"/>
      <c r="V2" s="259"/>
      <c r="W2" s="259"/>
      <c r="Z2" s="274"/>
      <c r="AA2" s="274"/>
      <c r="AB2" s="274"/>
      <c r="AC2" s="274"/>
      <c r="AD2" s="274"/>
      <c r="AE2" s="274"/>
      <c r="AF2" s="274"/>
      <c r="AG2" s="274"/>
      <c r="AH2" s="274"/>
      <c r="AI2" s="274"/>
      <c r="AJ2" s="274"/>
      <c r="AK2" s="274"/>
      <c r="AL2" s="274"/>
      <c r="AM2" s="274"/>
      <c r="AN2" s="274"/>
    </row>
    <row r="3" spans="1:40" s="273" customFormat="1" ht="18" customHeight="1">
      <c r="A3" s="259"/>
      <c r="C3" s="488"/>
      <c r="D3" s="232"/>
      <c r="E3" s="418"/>
      <c r="F3" s="655" t="str">
        <f>IF(Mannschaften!D2="","",Mannschaften!D2)</f>
        <v>Ostdeutsche Meisterschaft Halle 13/14</v>
      </c>
      <c r="G3" s="655"/>
      <c r="H3" s="655"/>
      <c r="I3" s="655"/>
      <c r="J3" s="655"/>
      <c r="K3" s="655"/>
      <c r="L3" s="655"/>
      <c r="M3" s="655"/>
      <c r="N3" s="655"/>
      <c r="O3" s="655"/>
      <c r="P3" s="655"/>
      <c r="Q3" s="655"/>
      <c r="R3" s="655"/>
      <c r="S3" s="655"/>
      <c r="T3" s="655"/>
      <c r="U3" s="655"/>
      <c r="V3" s="232"/>
      <c r="W3" s="232"/>
      <c r="Z3" s="274"/>
      <c r="AA3" s="274"/>
      <c r="AB3" s="274"/>
      <c r="AC3" s="274"/>
      <c r="AD3" s="274"/>
      <c r="AE3" s="274"/>
      <c r="AF3" s="274"/>
      <c r="AG3" s="274"/>
      <c r="AH3" s="274"/>
      <c r="AI3" s="274"/>
      <c r="AJ3" s="274"/>
      <c r="AK3" s="274"/>
      <c r="AL3" s="274"/>
      <c r="AM3" s="274"/>
      <c r="AN3" s="274"/>
    </row>
    <row r="4" spans="2:40" s="232" customFormat="1" ht="17.25" customHeight="1">
      <c r="B4" s="700" t="str">
        <f>IF(Mannschaften!F4="","",Mannschaften!F4)</f>
        <v>Kellinghusen</v>
      </c>
      <c r="C4" s="700"/>
      <c r="D4" s="700"/>
      <c r="E4" s="700"/>
      <c r="F4" s="700"/>
      <c r="G4" s="700"/>
      <c r="H4" s="700"/>
      <c r="I4" s="700"/>
      <c r="J4" s="700"/>
      <c r="K4" s="700"/>
      <c r="L4" s="700"/>
      <c r="M4" s="700"/>
      <c r="N4" s="700"/>
      <c r="O4" s="700"/>
      <c r="P4" s="700"/>
      <c r="Q4" s="700"/>
      <c r="R4" s="700"/>
      <c r="S4" s="700"/>
      <c r="T4" s="700"/>
      <c r="U4" s="700"/>
      <c r="V4" s="700"/>
      <c r="W4" s="700"/>
      <c r="Z4" s="275"/>
      <c r="AA4" s="275"/>
      <c r="AB4" s="275"/>
      <c r="AC4" s="275"/>
      <c r="AD4" s="275"/>
      <c r="AE4" s="275"/>
      <c r="AF4" s="275"/>
      <c r="AG4" s="275"/>
      <c r="AH4" s="275"/>
      <c r="AI4" s="275"/>
      <c r="AJ4" s="275"/>
      <c r="AK4" s="275"/>
      <c r="AL4" s="275"/>
      <c r="AM4" s="275"/>
      <c r="AN4" s="275"/>
    </row>
    <row r="5" spans="1:40" s="273" customFormat="1" ht="16.5" customHeight="1">
      <c r="A5" s="259"/>
      <c r="B5" s="656" t="str">
        <f>Mannschaften!A5</f>
        <v>Ausrichter:     </v>
      </c>
      <c r="C5" s="656"/>
      <c r="D5" s="656"/>
      <c r="E5" s="656"/>
      <c r="F5" s="656"/>
      <c r="G5" s="656"/>
      <c r="H5" s="656"/>
      <c r="I5" s="656"/>
      <c r="J5" s="656"/>
      <c r="K5" s="699" t="str">
        <f>IF(Mannschaften!I5="","",Mannschaften!I5)</f>
        <v>VfL Kellinghusen</v>
      </c>
      <c r="L5" s="699"/>
      <c r="M5" s="699"/>
      <c r="N5" s="699"/>
      <c r="O5" s="699"/>
      <c r="P5" s="699"/>
      <c r="Q5" s="699"/>
      <c r="R5" s="699"/>
      <c r="S5" s="699"/>
      <c r="T5" s="699"/>
      <c r="U5" s="699"/>
      <c r="V5" s="699"/>
      <c r="W5" s="699"/>
      <c r="Z5" s="274"/>
      <c r="AA5" s="274"/>
      <c r="AB5" s="274"/>
      <c r="AC5" s="274"/>
      <c r="AD5" s="274"/>
      <c r="AE5" s="274"/>
      <c r="AF5" s="274"/>
      <c r="AG5" s="274"/>
      <c r="AH5" s="274"/>
      <c r="AI5" s="274"/>
      <c r="AJ5" s="274"/>
      <c r="AK5" s="274"/>
      <c r="AL5" s="274"/>
      <c r="AM5" s="274"/>
      <c r="AN5" s="274"/>
    </row>
    <row r="6" spans="1:40" s="273" customFormat="1" ht="3.75" customHeight="1">
      <c r="A6" s="259"/>
      <c r="B6" s="419"/>
      <c r="C6" s="419"/>
      <c r="D6" s="419"/>
      <c r="E6" s="420"/>
      <c r="F6" s="419"/>
      <c r="G6" s="419"/>
      <c r="H6" s="419"/>
      <c r="I6" s="419"/>
      <c r="J6" s="419"/>
      <c r="K6" s="419"/>
      <c r="L6" s="419"/>
      <c r="M6" s="419"/>
      <c r="N6" s="419"/>
      <c r="O6" s="419"/>
      <c r="P6" s="419"/>
      <c r="Q6" s="419"/>
      <c r="R6" s="419"/>
      <c r="S6" s="419"/>
      <c r="T6" s="419"/>
      <c r="U6" s="419"/>
      <c r="V6" s="260"/>
      <c r="W6" s="260"/>
      <c r="Z6" s="274"/>
      <c r="AA6" s="274"/>
      <c r="AB6" s="274"/>
      <c r="AC6" s="274"/>
      <c r="AD6" s="274"/>
      <c r="AE6" s="274"/>
      <c r="AF6" s="274"/>
      <c r="AG6" s="274"/>
      <c r="AH6" s="274"/>
      <c r="AI6" s="274"/>
      <c r="AJ6" s="274"/>
      <c r="AK6" s="274"/>
      <c r="AL6" s="274"/>
      <c r="AM6" s="274"/>
      <c r="AN6" s="274"/>
    </row>
    <row r="7" spans="1:40" s="273" customFormat="1" ht="16.5" customHeight="1">
      <c r="A7" s="259"/>
      <c r="B7" s="428"/>
      <c r="C7" s="489"/>
      <c r="D7" s="276"/>
      <c r="E7" s="421"/>
      <c r="F7" s="276"/>
      <c r="G7" s="276"/>
      <c r="H7" s="688" t="s">
        <v>77</v>
      </c>
      <c r="I7" s="688"/>
      <c r="J7" s="688"/>
      <c r="K7" s="701">
        <f>Mannschaften!K4</f>
        <v>41699</v>
      </c>
      <c r="L7" s="701"/>
      <c r="M7" s="701"/>
      <c r="N7" s="701"/>
      <c r="O7" s="701"/>
      <c r="P7" s="701"/>
      <c r="Q7" s="701"/>
      <c r="R7" s="701"/>
      <c r="S7" s="701"/>
      <c r="T7" s="701"/>
      <c r="U7" s="276"/>
      <c r="V7" s="276"/>
      <c r="W7" s="276"/>
      <c r="Z7" s="274"/>
      <c r="AA7" s="274"/>
      <c r="AB7" s="274"/>
      <c r="AC7" s="274"/>
      <c r="AD7" s="274"/>
      <c r="AE7" s="274"/>
      <c r="AF7" s="274"/>
      <c r="AG7" s="274"/>
      <c r="AH7" s="274"/>
      <c r="AI7" s="274"/>
      <c r="AJ7" s="274"/>
      <c r="AK7" s="274"/>
      <c r="AL7" s="274"/>
      <c r="AM7" s="274"/>
      <c r="AN7" s="274"/>
    </row>
    <row r="8" spans="1:40" s="273" customFormat="1" ht="6" customHeight="1" thickBot="1">
      <c r="A8" s="259"/>
      <c r="B8" s="428"/>
      <c r="C8" s="428"/>
      <c r="D8" s="428"/>
      <c r="E8" s="429"/>
      <c r="F8" s="428"/>
      <c r="G8" s="428"/>
      <c r="H8" s="428"/>
      <c r="I8" s="428"/>
      <c r="J8" s="428"/>
      <c r="K8" s="428"/>
      <c r="L8" s="428"/>
      <c r="M8" s="428"/>
      <c r="N8" s="428"/>
      <c r="O8" s="428"/>
      <c r="P8" s="428"/>
      <c r="Q8" s="428"/>
      <c r="R8" s="428"/>
      <c r="S8" s="428"/>
      <c r="T8" s="428"/>
      <c r="U8" s="428"/>
      <c r="V8" s="260"/>
      <c r="W8" s="260"/>
      <c r="Z8" s="274"/>
      <c r="AA8" s="274"/>
      <c r="AB8" s="274"/>
      <c r="AC8" s="274"/>
      <c r="AD8" s="274"/>
      <c r="AE8" s="274"/>
      <c r="AF8" s="274"/>
      <c r="AG8" s="274"/>
      <c r="AH8" s="274"/>
      <c r="AI8" s="274"/>
      <c r="AJ8" s="274"/>
      <c r="AK8" s="274"/>
      <c r="AL8" s="274"/>
      <c r="AM8" s="274"/>
      <c r="AN8" s="274"/>
    </row>
    <row r="9" spans="1:40" s="273" customFormat="1" ht="19.5" customHeight="1" thickBot="1">
      <c r="A9" s="259"/>
      <c r="E9" s="274"/>
      <c r="F9" s="695" t="s">
        <v>5</v>
      </c>
      <c r="G9" s="696"/>
      <c r="H9" s="697"/>
      <c r="I9" s="423"/>
      <c r="J9" s="688" t="str">
        <f>Mannschaften!H3</f>
        <v>W U18</v>
      </c>
      <c r="K9" s="688"/>
      <c r="L9" s="688"/>
      <c r="M9" s="688"/>
      <c r="N9" s="688"/>
      <c r="O9" s="688"/>
      <c r="P9" s="688"/>
      <c r="Q9" s="688"/>
      <c r="R9" s="688"/>
      <c r="S9" s="423"/>
      <c r="T9" s="676" t="s">
        <v>256</v>
      </c>
      <c r="U9" s="677"/>
      <c r="V9" s="678"/>
      <c r="W9" s="259"/>
      <c r="Z9" s="274"/>
      <c r="AA9" s="274"/>
      <c r="AB9" s="274"/>
      <c r="AC9" s="274"/>
      <c r="AD9" s="274"/>
      <c r="AE9" s="274"/>
      <c r="AF9" s="274"/>
      <c r="AG9" s="274"/>
      <c r="AH9" s="274"/>
      <c r="AI9" s="274"/>
      <c r="AJ9" s="274"/>
      <c r="AK9" s="274"/>
      <c r="AL9" s="274"/>
      <c r="AM9" s="274"/>
      <c r="AN9" s="274"/>
    </row>
    <row r="10" spans="1:40" s="273" customFormat="1" ht="19.5" customHeight="1">
      <c r="A10" s="259"/>
      <c r="E10" s="274"/>
      <c r="F10" s="422" t="str">
        <f>Mannschaften!C10</f>
        <v>VfL Kellinghusen</v>
      </c>
      <c r="G10" s="430" t="str">
        <f>IF(Mannschaften!C9="","",Mannschaften!C9)</f>
        <v>1. S-H</v>
      </c>
      <c r="H10" s="431"/>
      <c r="I10" s="683">
        <f>IF('Gruppe A'!AR26=0,"",IF('Gruppe A'!AR26=10,"","Achtung!  Punktgleichheit in Gruppe A"))</f>
      </c>
      <c r="J10" s="684"/>
      <c r="K10" s="684"/>
      <c r="L10" s="684"/>
      <c r="M10" s="684"/>
      <c r="N10" s="684"/>
      <c r="O10" s="684"/>
      <c r="P10" s="684"/>
      <c r="Q10" s="684"/>
      <c r="R10" s="684"/>
      <c r="S10" s="685"/>
      <c r="T10" s="422">
        <f>'Gruppe A'!J31</f>
      </c>
      <c r="U10" s="430"/>
      <c r="V10" s="263"/>
      <c r="W10" s="259"/>
      <c r="X10" s="259"/>
      <c r="Z10" s="274"/>
      <c r="AA10" s="274"/>
      <c r="AB10" s="274"/>
      <c r="AC10" s="274"/>
      <c r="AD10" s="274"/>
      <c r="AE10" s="274"/>
      <c r="AF10" s="274"/>
      <c r="AG10" s="274"/>
      <c r="AH10" s="274"/>
      <c r="AI10" s="274"/>
      <c r="AJ10" s="274"/>
      <c r="AK10" s="274"/>
      <c r="AL10" s="274"/>
      <c r="AM10" s="274"/>
      <c r="AN10" s="274"/>
    </row>
    <row r="11" spans="1:40" s="273" customFormat="1" ht="19.5" customHeight="1">
      <c r="A11" s="259"/>
      <c r="C11" s="432"/>
      <c r="E11" s="274"/>
      <c r="F11" s="424" t="str">
        <f>Mannschaften!F10</f>
        <v>TSV Breitenberg</v>
      </c>
      <c r="G11" s="433" t="str">
        <f>IF(Mannschaften!F9="","",Mannschaften!F9)</f>
        <v>2. S-H</v>
      </c>
      <c r="H11" s="434"/>
      <c r="I11" s="683">
        <f>IF('Gruppe A'!AR26=0,"",IF('Gruppe A'!AR26=10,"","Bitte Platzierung selbst ermitteln"))</f>
      </c>
      <c r="J11" s="684"/>
      <c r="K11" s="684"/>
      <c r="L11" s="684"/>
      <c r="M11" s="684"/>
      <c r="N11" s="684"/>
      <c r="O11" s="684"/>
      <c r="P11" s="684"/>
      <c r="Q11" s="684"/>
      <c r="R11" s="684"/>
      <c r="S11" s="685"/>
      <c r="T11" s="424">
        <f>'Gruppe A'!J32</f>
      </c>
      <c r="U11" s="433"/>
      <c r="V11" s="264"/>
      <c r="W11" s="259"/>
      <c r="Z11" s="274"/>
      <c r="AA11" s="274"/>
      <c r="AB11" s="274"/>
      <c r="AC11" s="274"/>
      <c r="AD11" s="274"/>
      <c r="AE11" s="274"/>
      <c r="AF11" s="274"/>
      <c r="AG11" s="274"/>
      <c r="AH11" s="274"/>
      <c r="AI11" s="274"/>
      <c r="AJ11" s="274"/>
      <c r="AK11" s="274"/>
      <c r="AL11" s="274"/>
      <c r="AM11" s="274"/>
      <c r="AN11" s="274"/>
    </row>
    <row r="12" spans="1:40" s="273" customFormat="1" ht="19.5" customHeight="1">
      <c r="A12" s="259"/>
      <c r="E12" s="274"/>
      <c r="F12" s="424" t="str">
        <f>Mannschaften!I10</f>
        <v>TuS Wakendorf</v>
      </c>
      <c r="G12" s="433" t="str">
        <f>IF(Mannschaften!I9="","",Mannschaften!I9)</f>
        <v>3. S-H</v>
      </c>
      <c r="H12" s="434"/>
      <c r="I12" s="689" t="s">
        <v>297</v>
      </c>
      <c r="J12" s="690"/>
      <c r="K12" s="690"/>
      <c r="L12" s="690"/>
      <c r="M12" s="690"/>
      <c r="N12" s="690"/>
      <c r="O12" s="690"/>
      <c r="P12" s="690"/>
      <c r="Q12" s="690"/>
      <c r="R12" s="690"/>
      <c r="S12" s="691"/>
      <c r="T12" s="424">
        <f>'Gruppe A'!J33</f>
      </c>
      <c r="U12" s="433"/>
      <c r="V12" s="264"/>
      <c r="W12" s="259"/>
      <c r="Z12" s="274"/>
      <c r="AA12" s="274"/>
      <c r="AB12" s="274"/>
      <c r="AC12" s="274"/>
      <c r="AD12" s="274"/>
      <c r="AE12" s="274"/>
      <c r="AF12" s="274"/>
      <c r="AG12" s="274"/>
      <c r="AH12" s="274"/>
      <c r="AI12" s="274"/>
      <c r="AJ12" s="274"/>
      <c r="AK12" s="274"/>
      <c r="AL12" s="274"/>
      <c r="AM12" s="274"/>
      <c r="AN12" s="274"/>
    </row>
    <row r="13" spans="1:40" s="273" customFormat="1" ht="19.5" customHeight="1" thickBot="1">
      <c r="A13" s="259"/>
      <c r="E13" s="274"/>
      <c r="F13" s="425" t="str">
        <f>Mannschaften!L10</f>
        <v>TSV Wiemersdorf</v>
      </c>
      <c r="G13" s="435" t="str">
        <f>IF(Mannschaften!L9="","",Mannschaften!L9)</f>
        <v>4. S-H</v>
      </c>
      <c r="H13" s="436"/>
      <c r="I13" s="683"/>
      <c r="J13" s="684"/>
      <c r="K13" s="684"/>
      <c r="L13" s="684"/>
      <c r="M13" s="684"/>
      <c r="N13" s="684"/>
      <c r="O13" s="684"/>
      <c r="P13" s="684"/>
      <c r="Q13" s="684"/>
      <c r="R13" s="684"/>
      <c r="S13" s="685"/>
      <c r="T13" s="425">
        <f>'Gruppe A'!J34</f>
      </c>
      <c r="U13" s="435"/>
      <c r="V13" s="266"/>
      <c r="W13" s="259"/>
      <c r="Z13" s="274"/>
      <c r="AA13" s="274"/>
      <c r="AB13" s="274"/>
      <c r="AC13" s="274"/>
      <c r="AD13" s="274"/>
      <c r="AE13" s="274"/>
      <c r="AF13" s="274"/>
      <c r="AG13" s="274"/>
      <c r="AH13" s="274"/>
      <c r="AI13" s="274"/>
      <c r="AJ13" s="274"/>
      <c r="AK13" s="274"/>
      <c r="AL13" s="274"/>
      <c r="AM13" s="274"/>
      <c r="AN13" s="274"/>
    </row>
    <row r="14" spans="1:40" s="273" customFormat="1" ht="15" customHeight="1">
      <c r="A14" s="259"/>
      <c r="E14" s="274"/>
      <c r="F14"/>
      <c r="G14"/>
      <c r="H14" s="3"/>
      <c r="I14" s="694"/>
      <c r="J14" s="694"/>
      <c r="K14" s="694"/>
      <c r="L14" s="694"/>
      <c r="M14" s="694"/>
      <c r="N14" s="694"/>
      <c r="O14" s="694"/>
      <c r="P14" s="694"/>
      <c r="Q14" s="694"/>
      <c r="R14" s="694"/>
      <c r="S14" s="694"/>
      <c r="T14" s="3"/>
      <c r="U14"/>
      <c r="V14"/>
      <c r="W14" s="259"/>
      <c r="Z14" s="274"/>
      <c r="AA14" s="274"/>
      <c r="AB14" s="274"/>
      <c r="AC14" s="274"/>
      <c r="AD14" s="274"/>
      <c r="AE14" s="274"/>
      <c r="AF14" s="274"/>
      <c r="AG14" s="274"/>
      <c r="AH14" s="274"/>
      <c r="AI14" s="274"/>
      <c r="AJ14" s="274"/>
      <c r="AK14" s="274"/>
      <c r="AL14" s="274"/>
      <c r="AM14" s="274"/>
      <c r="AN14" s="274"/>
    </row>
    <row r="15" spans="1:40" s="273" customFormat="1" ht="12.75" customHeight="1" thickBot="1">
      <c r="A15" s="259"/>
      <c r="B15" s="694"/>
      <c r="C15" s="694"/>
      <c r="D15" s="694"/>
      <c r="E15" s="694"/>
      <c r="F15" s="694"/>
      <c r="G15" s="694"/>
      <c r="H15" s="694"/>
      <c r="I15" s="694"/>
      <c r="J15" s="694"/>
      <c r="K15" s="694"/>
      <c r="L15" s="694"/>
      <c r="M15" s="694"/>
      <c r="N15" s="694"/>
      <c r="O15" s="694"/>
      <c r="P15" s="694"/>
      <c r="Q15" s="694"/>
      <c r="R15" s="694"/>
      <c r="S15" s="694"/>
      <c r="T15" s="694"/>
      <c r="U15" s="694"/>
      <c r="V15" s="694"/>
      <c r="W15" s="694"/>
      <c r="Z15" s="274"/>
      <c r="AA15" s="274"/>
      <c r="AB15" s="274"/>
      <c r="AC15" s="274"/>
      <c r="AD15" s="274"/>
      <c r="AE15" s="274"/>
      <c r="AF15" s="274"/>
      <c r="AG15" s="274"/>
      <c r="AH15" s="274"/>
      <c r="AI15" s="274"/>
      <c r="AJ15" s="274"/>
      <c r="AK15" s="274"/>
      <c r="AL15" s="274"/>
      <c r="AM15" s="274"/>
      <c r="AN15" s="274"/>
    </row>
    <row r="16" spans="1:40" s="467" customFormat="1" ht="18" customHeight="1" hidden="1" thickBot="1">
      <c r="A16" s="470"/>
      <c r="B16" s="490">
        <v>2</v>
      </c>
      <c r="C16" s="490">
        <v>3</v>
      </c>
      <c r="D16" s="471">
        <v>4</v>
      </c>
      <c r="E16" s="471">
        <v>5</v>
      </c>
      <c r="F16" s="471">
        <v>6</v>
      </c>
      <c r="G16" s="471">
        <v>7</v>
      </c>
      <c r="H16" s="471">
        <v>8</v>
      </c>
      <c r="I16" s="471">
        <v>9</v>
      </c>
      <c r="J16" s="471">
        <v>10</v>
      </c>
      <c r="K16" s="471">
        <v>11</v>
      </c>
      <c r="L16" s="471"/>
      <c r="M16" s="471">
        <v>13</v>
      </c>
      <c r="N16" s="471">
        <v>14</v>
      </c>
      <c r="O16" s="471"/>
      <c r="P16" s="471">
        <v>16</v>
      </c>
      <c r="Q16" s="471">
        <v>17</v>
      </c>
      <c r="R16" s="471"/>
      <c r="S16" s="471">
        <v>19</v>
      </c>
      <c r="T16" s="471">
        <v>20</v>
      </c>
      <c r="U16" s="471">
        <v>21</v>
      </c>
      <c r="V16" s="471">
        <v>22</v>
      </c>
      <c r="W16" s="471">
        <v>23</v>
      </c>
      <c r="X16" s="471">
        <v>24</v>
      </c>
      <c r="Y16" s="471">
        <v>25</v>
      </c>
      <c r="Z16" s="472"/>
      <c r="AA16" s="472"/>
      <c r="AB16" s="472"/>
      <c r="AC16" s="472"/>
      <c r="AD16" s="472"/>
      <c r="AE16" s="472"/>
      <c r="AF16" s="472"/>
      <c r="AG16" s="472"/>
      <c r="AH16" s="472"/>
      <c r="AI16" s="472"/>
      <c r="AJ16" s="472"/>
      <c r="AK16" s="472"/>
      <c r="AL16" s="472"/>
      <c r="AM16" s="472"/>
      <c r="AN16" s="472"/>
    </row>
    <row r="17" spans="1:40" s="273" customFormat="1" ht="19.5" customHeight="1" thickBot="1">
      <c r="A17" s="494"/>
      <c r="B17" s="679" t="s">
        <v>0</v>
      </c>
      <c r="C17" s="679" t="s">
        <v>1</v>
      </c>
      <c r="D17" s="679" t="s">
        <v>103</v>
      </c>
      <c r="E17" s="681" t="s">
        <v>101</v>
      </c>
      <c r="F17" s="686" t="s">
        <v>2</v>
      </c>
      <c r="G17" s="665" t="s">
        <v>6</v>
      </c>
      <c r="H17" s="665" t="s">
        <v>3</v>
      </c>
      <c r="I17" s="665"/>
      <c r="J17" s="666"/>
      <c r="K17" s="676" t="s">
        <v>7</v>
      </c>
      <c r="L17" s="677"/>
      <c r="M17" s="677"/>
      <c r="N17" s="677"/>
      <c r="O17" s="677"/>
      <c r="P17" s="677"/>
      <c r="Q17" s="677"/>
      <c r="R17" s="677"/>
      <c r="S17" s="678"/>
      <c r="T17" s="426" t="s">
        <v>106</v>
      </c>
      <c r="U17" s="686" t="s">
        <v>45</v>
      </c>
      <c r="V17" s="665"/>
      <c r="W17" s="666"/>
      <c r="X17" s="469"/>
      <c r="Y17" s="469"/>
      <c r="Z17" s="663" t="s">
        <v>116</v>
      </c>
      <c r="AA17" s="663" t="s">
        <v>117</v>
      </c>
      <c r="AB17" s="663" t="s">
        <v>118</v>
      </c>
      <c r="AC17" s="663" t="s">
        <v>119</v>
      </c>
      <c r="AD17" s="663" t="s">
        <v>120</v>
      </c>
      <c r="AE17" s="663" t="s">
        <v>121</v>
      </c>
      <c r="AF17" s="657" t="s">
        <v>35</v>
      </c>
      <c r="AG17" s="658"/>
      <c r="AH17" s="659"/>
      <c r="AI17" s="657" t="s">
        <v>96</v>
      </c>
      <c r="AJ17" s="658"/>
      <c r="AK17" s="659"/>
      <c r="AL17" s="657" t="s">
        <v>34</v>
      </c>
      <c r="AM17" s="658"/>
      <c r="AN17" s="659"/>
    </row>
    <row r="18" spans="1:40" s="273" customFormat="1" ht="19.5" customHeight="1" thickBot="1">
      <c r="A18" s="509"/>
      <c r="B18" s="680"/>
      <c r="C18" s="680"/>
      <c r="D18" s="680"/>
      <c r="E18" s="682"/>
      <c r="F18" s="687"/>
      <c r="G18" s="667"/>
      <c r="H18" s="667"/>
      <c r="I18" s="667"/>
      <c r="J18" s="668"/>
      <c r="K18" s="676" t="s">
        <v>102</v>
      </c>
      <c r="L18" s="677"/>
      <c r="M18" s="678"/>
      <c r="N18" s="676" t="s">
        <v>94</v>
      </c>
      <c r="O18" s="677"/>
      <c r="P18" s="678"/>
      <c r="Q18" s="676" t="s">
        <v>95</v>
      </c>
      <c r="R18" s="677"/>
      <c r="S18" s="678"/>
      <c r="T18" s="427" t="s">
        <v>4</v>
      </c>
      <c r="U18" s="687"/>
      <c r="V18" s="667"/>
      <c r="W18" s="668"/>
      <c r="X18" s="513"/>
      <c r="Y18" s="513"/>
      <c r="Z18" s="664"/>
      <c r="AA18" s="664"/>
      <c r="AB18" s="664"/>
      <c r="AC18" s="664"/>
      <c r="AD18" s="664"/>
      <c r="AE18" s="664"/>
      <c r="AF18" s="660"/>
      <c r="AG18" s="661"/>
      <c r="AH18" s="662"/>
      <c r="AI18" s="660"/>
      <c r="AJ18" s="661"/>
      <c r="AK18" s="662"/>
      <c r="AL18" s="660"/>
      <c r="AM18" s="661"/>
      <c r="AN18" s="662"/>
    </row>
    <row r="19" spans="1:40" s="273" customFormat="1" ht="19.5" customHeight="1" thickBot="1">
      <c r="A19" s="509"/>
      <c r="B19" s="483"/>
      <c r="C19" s="515">
        <v>0.5729166666666666</v>
      </c>
      <c r="D19" s="670" t="s">
        <v>198</v>
      </c>
      <c r="E19" s="671"/>
      <c r="F19" s="671"/>
      <c r="G19" s="671"/>
      <c r="H19" s="671"/>
      <c r="I19" s="671"/>
      <c r="J19" s="671"/>
      <c r="K19" s="671"/>
      <c r="L19" s="671"/>
      <c r="M19" s="671"/>
      <c r="N19" s="671"/>
      <c r="O19" s="671"/>
      <c r="P19" s="671"/>
      <c r="Q19" s="671"/>
      <c r="R19" s="671"/>
      <c r="S19" s="671"/>
      <c r="T19" s="671"/>
      <c r="U19" s="671"/>
      <c r="V19" s="671"/>
      <c r="W19" s="672"/>
      <c r="X19" s="512"/>
      <c r="Y19" s="484"/>
      <c r="Z19" s="439"/>
      <c r="AA19" s="439"/>
      <c r="AB19" s="439"/>
      <c r="AC19" s="439"/>
      <c r="AD19" s="439"/>
      <c r="AE19" s="439"/>
      <c r="AF19" s="485"/>
      <c r="AG19" s="486"/>
      <c r="AH19" s="487"/>
      <c r="AI19" s="485"/>
      <c r="AJ19" s="486"/>
      <c r="AK19" s="487"/>
      <c r="AL19" s="485"/>
      <c r="AM19" s="486"/>
      <c r="AN19" s="487"/>
    </row>
    <row r="20" spans="1:43" s="273" customFormat="1" ht="19.5" customHeight="1" thickBot="1">
      <c r="A20" s="492">
        <f aca="true" t="shared" si="0" ref="A20:A25">D20</f>
        <v>1</v>
      </c>
      <c r="B20" s="377">
        <v>1</v>
      </c>
      <c r="C20" s="495">
        <v>0.5833333333333334</v>
      </c>
      <c r="D20" s="498">
        <v>1</v>
      </c>
      <c r="E20" s="437">
        <v>1</v>
      </c>
      <c r="F20" s="379" t="str">
        <f>F10</f>
        <v>VfL Kellinghusen</v>
      </c>
      <c r="G20" s="144" t="s">
        <v>6</v>
      </c>
      <c r="H20" s="674" t="str">
        <f>F11</f>
        <v>TSV Breitenberg</v>
      </c>
      <c r="I20" s="675"/>
      <c r="J20" s="675"/>
      <c r="K20" s="446"/>
      <c r="L20" s="144" t="s">
        <v>6</v>
      </c>
      <c r="M20" s="448"/>
      <c r="N20" s="446"/>
      <c r="O20" s="144" t="s">
        <v>6</v>
      </c>
      <c r="P20" s="448"/>
      <c r="Q20" s="446"/>
      <c r="R20" s="144" t="s">
        <v>6</v>
      </c>
      <c r="S20" s="448"/>
      <c r="T20" s="380" t="str">
        <f>F12</f>
        <v>TuS Wakendorf</v>
      </c>
      <c r="U20" s="673"/>
      <c r="V20" s="673"/>
      <c r="W20" s="673"/>
      <c r="X20" s="388" t="s">
        <v>257</v>
      </c>
      <c r="Y20" s="381">
        <f aca="true" t="shared" si="1" ref="Y20:Y25">$K$7</f>
        <v>41699</v>
      </c>
      <c r="Z20" s="382">
        <f aca="true" t="shared" si="2" ref="Z20:Z25">IF(M20="","",IF(K20&gt;M20,1,0))</f>
      </c>
      <c r="AA20" s="382">
        <f aca="true" t="shared" si="3" ref="AA20:AA25">IF(P20="","",IF(N20&gt;P20,1,0))</f>
      </c>
      <c r="AB20" s="382">
        <f aca="true" t="shared" si="4" ref="AB20:AB25">IF(S20="","",IF(Q20&gt;S20,1,0))</f>
      </c>
      <c r="AC20" s="382">
        <f aca="true" t="shared" si="5" ref="AC20:AE21">IF(Z20="","",IF(Z20=0,1,0))</f>
      </c>
      <c r="AD20" s="382">
        <f t="shared" si="5"/>
      </c>
      <c r="AE20" s="382">
        <f t="shared" si="5"/>
      </c>
      <c r="AF20" s="267">
        <f aca="true" t="shared" si="6" ref="AF20:AF25">IF(P20="",0,IF(Q20=0,K20+N20,K20+N20+Q20))</f>
        <v>0</v>
      </c>
      <c r="AG20" s="268" t="s">
        <v>6</v>
      </c>
      <c r="AH20" s="269">
        <f aca="true" t="shared" si="7" ref="AH20:AH25">IF(P20="",0,IF(S20="",M20+P20,M20+P20+S20))</f>
        <v>0</v>
      </c>
      <c r="AI20" s="267">
        <f aca="true" t="shared" si="8" ref="AI20:AI25">IF(AA20="",0,IF(AB20="",Z20+AA20,Z20+AA20+AB20))</f>
        <v>0</v>
      </c>
      <c r="AJ20" s="268" t="s">
        <v>6</v>
      </c>
      <c r="AK20" s="269">
        <f aca="true" t="shared" si="9" ref="AK20:AK25">IF(AA20="",0,IF(AE20="",AC20+AD20,AC20+AD20+AE20))</f>
        <v>0</v>
      </c>
      <c r="AL20" s="267">
        <f aca="true" t="shared" si="10" ref="AL20:AL25">IF(AI20=2,2,IF(AK20=2,0,AI20))</f>
        <v>0</v>
      </c>
      <c r="AM20" s="268" t="s">
        <v>6</v>
      </c>
      <c r="AN20" s="269">
        <f aca="true" t="shared" si="11" ref="AN20:AN25">IF(AK20=2,2,IF(AI20=2,0,AK20))</f>
        <v>0</v>
      </c>
      <c r="AO20" s="383"/>
      <c r="AP20" s="496">
        <v>0.024305555555555556</v>
      </c>
      <c r="AQ20" s="259"/>
    </row>
    <row r="21" spans="1:42" s="273" customFormat="1" ht="19.5" customHeight="1" thickBot="1">
      <c r="A21" s="493">
        <f t="shared" si="0"/>
        <v>2</v>
      </c>
      <c r="B21" s="491">
        <v>2</v>
      </c>
      <c r="C21" s="497">
        <f>C20+$AP$20</f>
        <v>0.607638888888889</v>
      </c>
      <c r="D21" s="385">
        <v>2</v>
      </c>
      <c r="E21" s="438">
        <v>1</v>
      </c>
      <c r="F21" s="386" t="str">
        <f>F12</f>
        <v>TuS Wakendorf</v>
      </c>
      <c r="G21" s="145" t="s">
        <v>6</v>
      </c>
      <c r="H21" s="692" t="str">
        <f>F13</f>
        <v>TSV Wiemersdorf</v>
      </c>
      <c r="I21" s="693"/>
      <c r="J21" s="693"/>
      <c r="K21" s="447"/>
      <c r="L21" s="145" t="s">
        <v>6</v>
      </c>
      <c r="M21" s="449"/>
      <c r="N21" s="447"/>
      <c r="O21" s="145" t="s">
        <v>6</v>
      </c>
      <c r="P21" s="449"/>
      <c r="Q21" s="447"/>
      <c r="R21" s="145" t="s">
        <v>6</v>
      </c>
      <c r="S21" s="449"/>
      <c r="T21" s="387" t="str">
        <f>F11</f>
        <v>TSV Breitenberg</v>
      </c>
      <c r="U21" s="669"/>
      <c r="V21" s="669"/>
      <c r="W21" s="669"/>
      <c r="X21" s="388" t="s">
        <v>257</v>
      </c>
      <c r="Y21" s="389">
        <f t="shared" si="1"/>
        <v>41699</v>
      </c>
      <c r="Z21" s="390">
        <f t="shared" si="2"/>
      </c>
      <c r="AA21" s="390">
        <f t="shared" si="3"/>
      </c>
      <c r="AB21" s="390">
        <f t="shared" si="4"/>
      </c>
      <c r="AC21" s="390">
        <f t="shared" si="5"/>
      </c>
      <c r="AD21" s="390">
        <f t="shared" si="5"/>
      </c>
      <c r="AE21" s="390">
        <f t="shared" si="5"/>
      </c>
      <c r="AF21" s="270">
        <f t="shared" si="6"/>
        <v>0</v>
      </c>
      <c r="AG21" s="271" t="s">
        <v>6</v>
      </c>
      <c r="AH21" s="272">
        <f t="shared" si="7"/>
        <v>0</v>
      </c>
      <c r="AI21" s="270">
        <f t="shared" si="8"/>
        <v>0</v>
      </c>
      <c r="AJ21" s="271" t="s">
        <v>6</v>
      </c>
      <c r="AK21" s="272">
        <f t="shared" si="9"/>
        <v>0</v>
      </c>
      <c r="AL21" s="270">
        <f t="shared" si="10"/>
        <v>0</v>
      </c>
      <c r="AM21" s="271" t="s">
        <v>6</v>
      </c>
      <c r="AN21" s="272">
        <f t="shared" si="11"/>
        <v>0</v>
      </c>
      <c r="AO21" s="383"/>
      <c r="AP21" s="383"/>
    </row>
    <row r="22" spans="1:40" s="273" customFormat="1" ht="19.5" customHeight="1" thickBot="1">
      <c r="A22" s="492">
        <f t="shared" si="0"/>
        <v>3</v>
      </c>
      <c r="B22" s="377">
        <v>3</v>
      </c>
      <c r="C22" s="510">
        <f>C21+$AP$20</f>
        <v>0.6319444444444445</v>
      </c>
      <c r="D22" s="378">
        <v>3</v>
      </c>
      <c r="E22" s="437">
        <v>1</v>
      </c>
      <c r="F22" s="379" t="str">
        <f>F10</f>
        <v>VfL Kellinghusen</v>
      </c>
      <c r="G22" s="144" t="s">
        <v>6</v>
      </c>
      <c r="H22" s="674" t="str">
        <f>F12</f>
        <v>TuS Wakendorf</v>
      </c>
      <c r="I22" s="675"/>
      <c r="J22" s="675"/>
      <c r="K22" s="446"/>
      <c r="L22" s="144" t="s">
        <v>6</v>
      </c>
      <c r="M22" s="448"/>
      <c r="N22" s="446"/>
      <c r="O22" s="144" t="s">
        <v>6</v>
      </c>
      <c r="P22" s="448"/>
      <c r="Q22" s="446"/>
      <c r="R22" s="144" t="s">
        <v>6</v>
      </c>
      <c r="S22" s="448"/>
      <c r="T22" s="380" t="str">
        <f>F13</f>
        <v>TSV Wiemersdorf</v>
      </c>
      <c r="U22" s="673"/>
      <c r="V22" s="673"/>
      <c r="W22" s="673"/>
      <c r="X22" s="388" t="s">
        <v>257</v>
      </c>
      <c r="Y22" s="381">
        <f t="shared" si="1"/>
        <v>41699</v>
      </c>
      <c r="Z22" s="382">
        <f t="shared" si="2"/>
      </c>
      <c r="AA22" s="382">
        <f t="shared" si="3"/>
      </c>
      <c r="AB22" s="382">
        <f t="shared" si="4"/>
      </c>
      <c r="AC22" s="382">
        <f aca="true" t="shared" si="12" ref="AC22:AE25">IF(Z22="","",IF(Z22=0,1,0))</f>
      </c>
      <c r="AD22" s="382">
        <f t="shared" si="12"/>
      </c>
      <c r="AE22" s="382">
        <f t="shared" si="12"/>
      </c>
      <c r="AF22" s="267">
        <f t="shared" si="6"/>
        <v>0</v>
      </c>
      <c r="AG22" s="268" t="s">
        <v>6</v>
      </c>
      <c r="AH22" s="269">
        <f t="shared" si="7"/>
        <v>0</v>
      </c>
      <c r="AI22" s="267">
        <f t="shared" si="8"/>
        <v>0</v>
      </c>
      <c r="AJ22" s="268" t="s">
        <v>6</v>
      </c>
      <c r="AK22" s="269">
        <f t="shared" si="9"/>
        <v>0</v>
      </c>
      <c r="AL22" s="267">
        <f t="shared" si="10"/>
        <v>0</v>
      </c>
      <c r="AM22" s="268" t="s">
        <v>6</v>
      </c>
      <c r="AN22" s="269">
        <f t="shared" si="11"/>
        <v>0</v>
      </c>
    </row>
    <row r="23" spans="1:41" s="273" customFormat="1" ht="19.5" customHeight="1" thickBot="1">
      <c r="A23" s="493">
        <f t="shared" si="0"/>
        <v>4</v>
      </c>
      <c r="B23" s="491">
        <v>4</v>
      </c>
      <c r="C23" s="497">
        <f>C22+$AP$20</f>
        <v>0.6562500000000001</v>
      </c>
      <c r="D23" s="385">
        <v>4</v>
      </c>
      <c r="E23" s="438">
        <v>1</v>
      </c>
      <c r="F23" s="386" t="str">
        <f>F11</f>
        <v>TSV Breitenberg</v>
      </c>
      <c r="G23" s="145" t="s">
        <v>6</v>
      </c>
      <c r="H23" s="692" t="str">
        <f>F13</f>
        <v>TSV Wiemersdorf</v>
      </c>
      <c r="I23" s="693"/>
      <c r="J23" s="693"/>
      <c r="K23" s="447"/>
      <c r="L23" s="145" t="s">
        <v>6</v>
      </c>
      <c r="M23" s="449"/>
      <c r="N23" s="447"/>
      <c r="O23" s="145" t="s">
        <v>6</v>
      </c>
      <c r="P23" s="449"/>
      <c r="Q23" s="447"/>
      <c r="R23" s="145" t="s">
        <v>6</v>
      </c>
      <c r="S23" s="449"/>
      <c r="T23" s="387" t="str">
        <f>F12</f>
        <v>TuS Wakendorf</v>
      </c>
      <c r="U23" s="669"/>
      <c r="V23" s="669"/>
      <c r="W23" s="669"/>
      <c r="X23" s="388" t="s">
        <v>257</v>
      </c>
      <c r="Y23" s="389">
        <f t="shared" si="1"/>
        <v>41699</v>
      </c>
      <c r="Z23" s="390">
        <f t="shared" si="2"/>
      </c>
      <c r="AA23" s="390">
        <f t="shared" si="3"/>
      </c>
      <c r="AB23" s="390">
        <f t="shared" si="4"/>
      </c>
      <c r="AC23" s="390">
        <f t="shared" si="12"/>
      </c>
      <c r="AD23" s="390">
        <f t="shared" si="12"/>
      </c>
      <c r="AE23" s="390">
        <f t="shared" si="12"/>
      </c>
      <c r="AF23" s="270">
        <f t="shared" si="6"/>
        <v>0</v>
      </c>
      <c r="AG23" s="271" t="s">
        <v>6</v>
      </c>
      <c r="AH23" s="272">
        <f t="shared" si="7"/>
        <v>0</v>
      </c>
      <c r="AI23" s="270">
        <f t="shared" si="8"/>
        <v>0</v>
      </c>
      <c r="AJ23" s="271" t="s">
        <v>6</v>
      </c>
      <c r="AK23" s="272">
        <f t="shared" si="9"/>
        <v>0</v>
      </c>
      <c r="AL23" s="270">
        <f t="shared" si="10"/>
        <v>0</v>
      </c>
      <c r="AM23" s="271" t="s">
        <v>6</v>
      </c>
      <c r="AN23" s="272">
        <f t="shared" si="11"/>
        <v>0</v>
      </c>
      <c r="AO23" s="232"/>
    </row>
    <row r="24" spans="1:40" s="273" customFormat="1" ht="19.5" customHeight="1" thickBot="1">
      <c r="A24" s="492">
        <f t="shared" si="0"/>
        <v>5</v>
      </c>
      <c r="B24" s="377">
        <v>5</v>
      </c>
      <c r="C24" s="510">
        <f>C23+$AP$20</f>
        <v>0.6805555555555557</v>
      </c>
      <c r="D24" s="378">
        <v>5</v>
      </c>
      <c r="E24" s="437">
        <v>1</v>
      </c>
      <c r="F24" s="379" t="str">
        <f>F10</f>
        <v>VfL Kellinghusen</v>
      </c>
      <c r="G24" s="144" t="s">
        <v>6</v>
      </c>
      <c r="H24" s="674" t="str">
        <f>F13</f>
        <v>TSV Wiemersdorf</v>
      </c>
      <c r="I24" s="675"/>
      <c r="J24" s="675"/>
      <c r="K24" s="446"/>
      <c r="L24" s="144" t="s">
        <v>6</v>
      </c>
      <c r="M24" s="448"/>
      <c r="N24" s="446"/>
      <c r="O24" s="144" t="s">
        <v>6</v>
      </c>
      <c r="P24" s="448"/>
      <c r="Q24" s="446"/>
      <c r="R24" s="144" t="s">
        <v>6</v>
      </c>
      <c r="S24" s="448"/>
      <c r="T24" s="380" t="str">
        <f>F11</f>
        <v>TSV Breitenberg</v>
      </c>
      <c r="U24" s="673"/>
      <c r="V24" s="673"/>
      <c r="W24" s="673"/>
      <c r="X24" s="388" t="s">
        <v>257</v>
      </c>
      <c r="Y24" s="381">
        <f t="shared" si="1"/>
        <v>41699</v>
      </c>
      <c r="Z24" s="382">
        <f t="shared" si="2"/>
      </c>
      <c r="AA24" s="382">
        <f t="shared" si="3"/>
      </c>
      <c r="AB24" s="382">
        <f t="shared" si="4"/>
      </c>
      <c r="AC24" s="382">
        <f t="shared" si="12"/>
      </c>
      <c r="AD24" s="382">
        <f t="shared" si="12"/>
      </c>
      <c r="AE24" s="382">
        <f t="shared" si="12"/>
      </c>
      <c r="AF24" s="267">
        <f t="shared" si="6"/>
        <v>0</v>
      </c>
      <c r="AG24" s="268" t="s">
        <v>6</v>
      </c>
      <c r="AH24" s="269">
        <f t="shared" si="7"/>
        <v>0</v>
      </c>
      <c r="AI24" s="267">
        <f t="shared" si="8"/>
        <v>0</v>
      </c>
      <c r="AJ24" s="268" t="s">
        <v>6</v>
      </c>
      <c r="AK24" s="269">
        <f t="shared" si="9"/>
        <v>0</v>
      </c>
      <c r="AL24" s="267">
        <f t="shared" si="10"/>
        <v>0</v>
      </c>
      <c r="AM24" s="268" t="s">
        <v>6</v>
      </c>
      <c r="AN24" s="269">
        <f t="shared" si="11"/>
        <v>0</v>
      </c>
    </row>
    <row r="25" spans="1:43" s="273" customFormat="1" ht="19.5" customHeight="1" thickBot="1">
      <c r="A25" s="493">
        <f t="shared" si="0"/>
        <v>6</v>
      </c>
      <c r="B25" s="491">
        <v>6</v>
      </c>
      <c r="C25" s="497">
        <f>C24+$AP$20</f>
        <v>0.7048611111111113</v>
      </c>
      <c r="D25" s="385">
        <v>6</v>
      </c>
      <c r="E25" s="438">
        <v>1</v>
      </c>
      <c r="F25" s="386" t="str">
        <f>F11</f>
        <v>TSV Breitenberg</v>
      </c>
      <c r="G25" s="145" t="s">
        <v>6</v>
      </c>
      <c r="H25" s="692" t="str">
        <f>F12</f>
        <v>TuS Wakendorf</v>
      </c>
      <c r="I25" s="693"/>
      <c r="J25" s="693"/>
      <c r="K25" s="447"/>
      <c r="L25" s="145" t="s">
        <v>6</v>
      </c>
      <c r="M25" s="449"/>
      <c r="N25" s="447"/>
      <c r="O25" s="145" t="s">
        <v>6</v>
      </c>
      <c r="P25" s="449"/>
      <c r="Q25" s="447"/>
      <c r="R25" s="145" t="s">
        <v>6</v>
      </c>
      <c r="S25" s="449"/>
      <c r="T25" s="387" t="str">
        <f>F10</f>
        <v>VfL Kellinghusen</v>
      </c>
      <c r="U25" s="669"/>
      <c r="V25" s="669"/>
      <c r="W25" s="669"/>
      <c r="X25" s="388" t="s">
        <v>257</v>
      </c>
      <c r="Y25" s="389">
        <f t="shared" si="1"/>
        <v>41699</v>
      </c>
      <c r="Z25" s="390">
        <f t="shared" si="2"/>
      </c>
      <c r="AA25" s="390">
        <f t="shared" si="3"/>
      </c>
      <c r="AB25" s="390">
        <f t="shared" si="4"/>
      </c>
      <c r="AC25" s="390">
        <f t="shared" si="12"/>
      </c>
      <c r="AD25" s="390">
        <f t="shared" si="12"/>
      </c>
      <c r="AE25" s="390">
        <f t="shared" si="12"/>
      </c>
      <c r="AF25" s="270">
        <f t="shared" si="6"/>
        <v>0</v>
      </c>
      <c r="AG25" s="271" t="s">
        <v>6</v>
      </c>
      <c r="AH25" s="272">
        <f t="shared" si="7"/>
        <v>0</v>
      </c>
      <c r="AI25" s="270">
        <f t="shared" si="8"/>
        <v>0</v>
      </c>
      <c r="AJ25" s="271" t="s">
        <v>6</v>
      </c>
      <c r="AK25" s="272">
        <f t="shared" si="9"/>
        <v>0</v>
      </c>
      <c r="AL25" s="270">
        <f t="shared" si="10"/>
        <v>0</v>
      </c>
      <c r="AM25" s="271" t="s">
        <v>6</v>
      </c>
      <c r="AN25" s="272">
        <f t="shared" si="11"/>
        <v>0</v>
      </c>
      <c r="AO25" s="384"/>
      <c r="AQ25" s="232"/>
    </row>
    <row r="26" spans="1:40" s="394" customFormat="1" ht="15" customHeight="1">
      <c r="A26" s="28"/>
      <c r="B26" s="391"/>
      <c r="C26" s="511"/>
      <c r="D26" s="391"/>
      <c r="E26" s="391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392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</row>
    <row r="27" spans="1:40" s="394" customFormat="1" ht="15" customHeight="1">
      <c r="A27" s="28"/>
      <c r="B27" s="391"/>
      <c r="C27" s="511"/>
      <c r="D27" s="391"/>
      <c r="E27" s="391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392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/>
    </row>
    <row r="28" spans="5:30" ht="15.75">
      <c r="E28" s="51"/>
      <c r="F28" s="702">
        <f>I10</f>
      </c>
      <c r="G28" s="702"/>
      <c r="H28" s="702"/>
      <c r="I28" s="702"/>
      <c r="J28" s="702"/>
      <c r="K28" s="13"/>
      <c r="L28" s="13"/>
      <c r="M28" s="13"/>
      <c r="N28" s="13"/>
      <c r="O28" s="13"/>
      <c r="P28" s="13"/>
      <c r="S28" s="394"/>
      <c r="T28" s="702"/>
      <c r="U28" s="702"/>
      <c r="V28" s="702"/>
      <c r="W28" s="702"/>
      <c r="X28" s="702"/>
      <c r="Y28" s="702"/>
      <c r="Z28" s="702"/>
      <c r="AA28" s="702"/>
      <c r="AB28" s="702"/>
      <c r="AC28" s="702"/>
      <c r="AD28" s="702"/>
    </row>
    <row r="29" spans="5:30" ht="15.75">
      <c r="E29" s="51"/>
      <c r="F29" s="702">
        <f>I11</f>
      </c>
      <c r="G29" s="702"/>
      <c r="H29" s="702"/>
      <c r="I29" s="702"/>
      <c r="J29" s="702"/>
      <c r="S29" s="394"/>
      <c r="T29" s="702"/>
      <c r="U29" s="702"/>
      <c r="V29" s="702"/>
      <c r="W29" s="702"/>
      <c r="X29" s="702"/>
      <c r="Y29" s="702"/>
      <c r="Z29" s="702"/>
      <c r="AA29" s="702"/>
      <c r="AB29" s="702"/>
      <c r="AC29" s="702"/>
      <c r="AD29" s="702"/>
    </row>
  </sheetData>
  <sheetProtection sheet="1" objects="1" scenarios="1" selectLockedCells="1"/>
  <mergeCells count="54">
    <mergeCell ref="F29:J29"/>
    <mergeCell ref="T28:AD28"/>
    <mergeCell ref="T29:AD29"/>
    <mergeCell ref="U23:W23"/>
    <mergeCell ref="F28:J28"/>
    <mergeCell ref="U24:W24"/>
    <mergeCell ref="H24:J24"/>
    <mergeCell ref="U25:W25"/>
    <mergeCell ref="H23:J23"/>
    <mergeCell ref="H25:J25"/>
    <mergeCell ref="E1:T1"/>
    <mergeCell ref="K5:W5"/>
    <mergeCell ref="K17:S17"/>
    <mergeCell ref="U17:W18"/>
    <mergeCell ref="B15:W15"/>
    <mergeCell ref="B4:W4"/>
    <mergeCell ref="B5:J5"/>
    <mergeCell ref="B17:B18"/>
    <mergeCell ref="H7:J7"/>
    <mergeCell ref="K7:T7"/>
    <mergeCell ref="C17:C18"/>
    <mergeCell ref="N18:P18"/>
    <mergeCell ref="J9:R9"/>
    <mergeCell ref="I12:S12"/>
    <mergeCell ref="H21:J21"/>
    <mergeCell ref="H20:J20"/>
    <mergeCell ref="I14:S14"/>
    <mergeCell ref="F9:H9"/>
    <mergeCell ref="I10:S10"/>
    <mergeCell ref="I11:S11"/>
    <mergeCell ref="AA17:AA18"/>
    <mergeCell ref="AB17:AB18"/>
    <mergeCell ref="K18:M18"/>
    <mergeCell ref="Q18:S18"/>
    <mergeCell ref="F3:U3"/>
    <mergeCell ref="D17:D18"/>
    <mergeCell ref="E17:E18"/>
    <mergeCell ref="T9:V9"/>
    <mergeCell ref="I13:S13"/>
    <mergeCell ref="F17:F18"/>
    <mergeCell ref="H17:J18"/>
    <mergeCell ref="U21:W21"/>
    <mergeCell ref="G17:G18"/>
    <mergeCell ref="Z17:Z18"/>
    <mergeCell ref="D19:W19"/>
    <mergeCell ref="U22:W22"/>
    <mergeCell ref="H22:J22"/>
    <mergeCell ref="U20:W20"/>
    <mergeCell ref="AI17:AK18"/>
    <mergeCell ref="AL17:AN18"/>
    <mergeCell ref="AC17:AC18"/>
    <mergeCell ref="AD17:AD18"/>
    <mergeCell ref="AF17:AH18"/>
    <mergeCell ref="AE17:AE18"/>
  </mergeCells>
  <conditionalFormatting sqref="T28:AD29 F28:J29 B15 I10:S11 I13:S14">
    <cfRule type="cellIs" priority="1" dxfId="12" operator="notEqual" stopIfTrue="1">
      <formula>""</formula>
    </cfRule>
  </conditionalFormatting>
  <printOptions horizontalCentered="1"/>
  <pageMargins left="0.1968503937007874" right="0" top="0" bottom="0" header="0.5118110236220472" footer="0.5118110236220472"/>
  <pageSetup fitToHeight="1" fitToWidth="1"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6">
    <pageSetUpPr fitToPage="1"/>
  </sheetPr>
  <dimension ref="A1:AS180"/>
  <sheetViews>
    <sheetView zoomScalePageLayoutView="0" workbookViewId="0" topLeftCell="A1">
      <selection activeCell="A26" sqref="A26"/>
    </sheetView>
  </sheetViews>
  <sheetFormatPr defaultColWidth="3.421875" defaultRowHeight="12.75"/>
  <cols>
    <col min="1" max="3" width="3.140625" style="4" customWidth="1"/>
    <col min="4" max="4" width="4.00390625" style="15" hidden="1" customWidth="1"/>
    <col min="5" max="20" width="3.00390625" style="4" customWidth="1"/>
    <col min="21" max="21" width="3.28125" style="15" hidden="1" customWidth="1"/>
    <col min="22" max="34" width="3.00390625" style="4" customWidth="1"/>
    <col min="35" max="38" width="3.421875" style="0" customWidth="1"/>
    <col min="39" max="42" width="0" style="479" hidden="1" customWidth="1"/>
    <col min="43" max="45" width="3.421875" style="479" customWidth="1"/>
  </cols>
  <sheetData>
    <row r="1" spans="1:45" s="189" customFormat="1" ht="33.75" customHeight="1" thickTop="1">
      <c r="A1" s="711" t="s">
        <v>123</v>
      </c>
      <c r="B1" s="712"/>
      <c r="C1" s="712"/>
      <c r="D1" s="712"/>
      <c r="E1" s="712"/>
      <c r="F1" s="712"/>
      <c r="G1" s="712"/>
      <c r="H1" s="712"/>
      <c r="I1" s="712"/>
      <c r="J1" s="712"/>
      <c r="K1" s="712"/>
      <c r="L1" s="712"/>
      <c r="M1" s="712"/>
      <c r="N1" s="712"/>
      <c r="O1" s="712"/>
      <c r="P1" s="712"/>
      <c r="Q1" s="712"/>
      <c r="R1" s="712"/>
      <c r="S1" s="712"/>
      <c r="T1" s="712"/>
      <c r="U1" s="712"/>
      <c r="V1" s="712"/>
      <c r="W1" s="712"/>
      <c r="X1" s="712"/>
      <c r="Y1" s="712"/>
      <c r="Z1" s="712"/>
      <c r="AA1" s="712"/>
      <c r="AB1" s="712"/>
      <c r="AC1" s="713"/>
      <c r="AD1" s="277"/>
      <c r="AE1" s="277"/>
      <c r="AF1" s="277"/>
      <c r="AG1" s="277"/>
      <c r="AH1" s="278"/>
      <c r="AM1" s="476"/>
      <c r="AN1" s="476"/>
      <c r="AO1" s="476"/>
      <c r="AP1" s="476"/>
      <c r="AQ1" s="476"/>
      <c r="AR1" s="476"/>
      <c r="AS1" s="476"/>
    </row>
    <row r="2" spans="1:45" s="189" customFormat="1" ht="17.25" customHeight="1" thickBot="1">
      <c r="A2" s="714" t="s">
        <v>249</v>
      </c>
      <c r="B2" s="715"/>
      <c r="C2" s="715"/>
      <c r="D2" s="715"/>
      <c r="E2" s="715"/>
      <c r="F2" s="715"/>
      <c r="G2" s="715"/>
      <c r="H2" s="715"/>
      <c r="I2" s="715"/>
      <c r="J2" s="715"/>
      <c r="K2" s="715"/>
      <c r="L2" s="715"/>
      <c r="M2" s="715"/>
      <c r="N2" s="715"/>
      <c r="O2" s="715"/>
      <c r="P2" s="715"/>
      <c r="Q2" s="715"/>
      <c r="R2" s="715"/>
      <c r="S2" s="715"/>
      <c r="T2" s="715"/>
      <c r="U2" s="715"/>
      <c r="V2" s="715"/>
      <c r="W2" s="715"/>
      <c r="X2" s="715"/>
      <c r="Y2" s="715"/>
      <c r="Z2" s="715"/>
      <c r="AA2" s="715"/>
      <c r="AB2" s="715"/>
      <c r="AC2" s="716"/>
      <c r="AD2" s="279"/>
      <c r="AE2" s="279"/>
      <c r="AF2" s="279"/>
      <c r="AG2" s="279"/>
      <c r="AH2" s="280"/>
      <c r="AM2" s="476"/>
      <c r="AN2" s="476"/>
      <c r="AO2" s="476"/>
      <c r="AP2" s="476"/>
      <c r="AQ2" s="476"/>
      <c r="AR2" s="476"/>
      <c r="AS2" s="476"/>
    </row>
    <row r="3" spans="1:45" s="261" customFormat="1" ht="29.25" customHeight="1" thickBot="1" thickTop="1">
      <c r="A3" s="281" t="s">
        <v>124</v>
      </c>
      <c r="B3" s="282"/>
      <c r="C3" s="282"/>
      <c r="D3" s="282"/>
      <c r="E3" s="282"/>
      <c r="F3" s="283"/>
      <c r="G3" s="717" t="str">
        <f>Mannschaften!D2</f>
        <v>Ostdeutsche Meisterschaft Halle 13/14</v>
      </c>
      <c r="H3" s="718"/>
      <c r="I3" s="718"/>
      <c r="J3" s="718"/>
      <c r="K3" s="718"/>
      <c r="L3" s="718"/>
      <c r="M3" s="718"/>
      <c r="N3" s="718"/>
      <c r="O3" s="718"/>
      <c r="P3" s="718"/>
      <c r="Q3" s="718"/>
      <c r="R3" s="718"/>
      <c r="S3" s="718"/>
      <c r="T3" s="718"/>
      <c r="U3" s="718"/>
      <c r="V3" s="718"/>
      <c r="W3" s="718"/>
      <c r="X3" s="718"/>
      <c r="Y3" s="718"/>
      <c r="Z3" s="718"/>
      <c r="AA3" s="718"/>
      <c r="AB3" s="718"/>
      <c r="AC3" s="719"/>
      <c r="AD3" s="284"/>
      <c r="AE3" s="284"/>
      <c r="AF3" s="284"/>
      <c r="AG3" s="284"/>
      <c r="AH3" s="285"/>
      <c r="AL3" s="744" t="s">
        <v>8</v>
      </c>
      <c r="AM3" s="740" t="s">
        <v>9</v>
      </c>
      <c r="AN3" s="740" t="s">
        <v>9</v>
      </c>
      <c r="AO3" s="740" t="s">
        <v>9</v>
      </c>
      <c r="AP3" s="740" t="s">
        <v>9</v>
      </c>
      <c r="AQ3" s="477"/>
      <c r="AR3" s="477"/>
      <c r="AS3" s="477"/>
    </row>
    <row r="4" spans="1:45" s="261" customFormat="1" ht="22.5" customHeight="1" thickBot="1" thickTop="1">
      <c r="A4" s="286" t="s">
        <v>122</v>
      </c>
      <c r="B4" s="287"/>
      <c r="C4" s="287"/>
      <c r="D4" s="287"/>
      <c r="E4" s="287"/>
      <c r="F4" s="288"/>
      <c r="G4" s="717" t="str">
        <f>Mannschaften!H3</f>
        <v>W U18</v>
      </c>
      <c r="H4" s="718"/>
      <c r="I4" s="718"/>
      <c r="J4" s="718"/>
      <c r="K4" s="718"/>
      <c r="L4" s="718"/>
      <c r="M4" s="289"/>
      <c r="N4" s="289"/>
      <c r="O4" s="289"/>
      <c r="P4" s="289"/>
      <c r="Q4" s="289"/>
      <c r="R4" s="289"/>
      <c r="S4" s="289"/>
      <c r="T4" s="289"/>
      <c r="U4" s="289"/>
      <c r="V4" s="289"/>
      <c r="W4" s="289"/>
      <c r="X4" s="289"/>
      <c r="Y4" s="289"/>
      <c r="Z4" s="289"/>
      <c r="AA4" s="289"/>
      <c r="AB4" s="289"/>
      <c r="AC4" s="290"/>
      <c r="AD4" s="284"/>
      <c r="AE4" s="284"/>
      <c r="AF4" s="284"/>
      <c r="AG4" s="284"/>
      <c r="AH4" s="285"/>
      <c r="AL4" s="745"/>
      <c r="AM4" s="741"/>
      <c r="AN4" s="741"/>
      <c r="AO4" s="741"/>
      <c r="AP4" s="741"/>
      <c r="AQ4" s="477"/>
      <c r="AR4" s="477"/>
      <c r="AS4" s="477"/>
    </row>
    <row r="5" spans="1:45" s="189" customFormat="1" ht="18" customHeight="1" thickBot="1" thickTop="1">
      <c r="A5" s="291" t="s">
        <v>128</v>
      </c>
      <c r="B5" s="292"/>
      <c r="C5" s="292"/>
      <c r="D5" s="293"/>
      <c r="E5" s="294"/>
      <c r="F5" s="742" t="str">
        <f>IF(VLOOKUP(AL5,PlanS,AM5,FALSE)="","",(VLOOKUP(AL5,PlanS,AM5,FALSE)))</f>
        <v>Gruppenspiel</v>
      </c>
      <c r="G5" s="743"/>
      <c r="H5" s="743"/>
      <c r="I5" s="743"/>
      <c r="J5" s="743"/>
      <c r="K5" s="743"/>
      <c r="L5" s="743"/>
      <c r="M5" s="743"/>
      <c r="N5" s="743"/>
      <c r="O5" s="743"/>
      <c r="P5" s="743"/>
      <c r="Q5" s="743"/>
      <c r="R5" s="295" t="s">
        <v>125</v>
      </c>
      <c r="S5" s="295"/>
      <c r="T5" s="295"/>
      <c r="U5" s="296"/>
      <c r="V5" s="295"/>
      <c r="W5" s="748" t="str">
        <f>Mannschaften!F4</f>
        <v>Kellinghusen</v>
      </c>
      <c r="X5" s="749"/>
      <c r="Y5" s="749"/>
      <c r="Z5" s="749"/>
      <c r="AA5" s="749"/>
      <c r="AB5" s="749"/>
      <c r="AC5" s="750"/>
      <c r="AD5" s="297"/>
      <c r="AE5" s="297"/>
      <c r="AF5" s="297"/>
      <c r="AG5" s="297"/>
      <c r="AH5" s="298"/>
      <c r="AL5" s="2">
        <v>1</v>
      </c>
      <c r="AM5" s="480">
        <v>24</v>
      </c>
      <c r="AN5" s="480">
        <v>25</v>
      </c>
      <c r="AO5" s="480"/>
      <c r="AP5" s="480"/>
      <c r="AQ5" s="476"/>
      <c r="AR5" s="476"/>
      <c r="AS5" s="476"/>
    </row>
    <row r="6" spans="1:45" s="189" customFormat="1" ht="18" customHeight="1" thickTop="1">
      <c r="A6" s="503" t="s">
        <v>45</v>
      </c>
      <c r="B6" s="504"/>
      <c r="C6" s="504"/>
      <c r="D6" s="299"/>
      <c r="E6" s="505"/>
      <c r="F6" s="751">
        <f>IF(VLOOKUP(AL6,PlanS,AM6,FALSE)="","",(VLOOKUP(AL6,PlanS,AM6,FALSE)))</f>
      </c>
      <c r="G6" s="743"/>
      <c r="H6" s="743"/>
      <c r="I6" s="743"/>
      <c r="J6" s="743"/>
      <c r="K6" s="743"/>
      <c r="L6" s="743"/>
      <c r="M6" s="743"/>
      <c r="N6" s="743"/>
      <c r="O6" s="743"/>
      <c r="P6" s="743"/>
      <c r="Q6" s="743"/>
      <c r="R6" s="88" t="s">
        <v>126</v>
      </c>
      <c r="S6" s="88"/>
      <c r="T6" s="88"/>
      <c r="U6" s="399"/>
      <c r="V6" s="88"/>
      <c r="W6" s="746">
        <f>IF(VLOOKUP(AL6,PlanS,AN6,FALSE)="","",(VLOOKUP(AL6,PlanS,AN6,FALSE)))</f>
        <v>41699</v>
      </c>
      <c r="X6" s="747"/>
      <c r="Y6" s="747"/>
      <c r="Z6" s="747"/>
      <c r="AA6" s="747"/>
      <c r="AB6" s="400"/>
      <c r="AC6" s="400"/>
      <c r="AD6" s="401"/>
      <c r="AE6" s="401"/>
      <c r="AF6" s="87"/>
      <c r="AG6" s="87"/>
      <c r="AH6" s="402"/>
      <c r="AL6" s="300">
        <f aca="true" t="shared" si="0" ref="AL6:AL11">AL5</f>
        <v>1</v>
      </c>
      <c r="AM6" s="481">
        <v>21</v>
      </c>
      <c r="AN6" s="481">
        <v>25</v>
      </c>
      <c r="AO6" s="480"/>
      <c r="AP6" s="480"/>
      <c r="AQ6" s="476"/>
      <c r="AR6" s="476"/>
      <c r="AS6" s="476"/>
    </row>
    <row r="7" spans="1:45" s="189" customFormat="1" ht="18" customHeight="1">
      <c r="A7" s="503" t="s">
        <v>12</v>
      </c>
      <c r="B7" s="504"/>
      <c r="C7" s="504"/>
      <c r="D7" s="299"/>
      <c r="E7" s="505"/>
      <c r="F7" s="751"/>
      <c r="G7" s="743"/>
      <c r="H7" s="743"/>
      <c r="I7" s="743"/>
      <c r="J7" s="743"/>
      <c r="K7" s="743"/>
      <c r="L7" s="743"/>
      <c r="M7" s="743"/>
      <c r="N7" s="743"/>
      <c r="O7" s="743"/>
      <c r="P7" s="743"/>
      <c r="Q7" s="743"/>
      <c r="R7" s="396" t="s">
        <v>130</v>
      </c>
      <c r="S7" s="396"/>
      <c r="T7" s="396"/>
      <c r="U7" s="397"/>
      <c r="V7" s="398"/>
      <c r="W7" s="753">
        <f>IF(VLOOKUP(AL7,PlanS,AN7,FALSE)="","",(VLOOKUP(AL7,PlanS,AN7,FALSE)))</f>
        <v>0.5833333333333334</v>
      </c>
      <c r="X7" s="754"/>
      <c r="Y7" s="754"/>
      <c r="Z7" s="754"/>
      <c r="AA7" s="403" t="s">
        <v>11</v>
      </c>
      <c r="AB7" s="404"/>
      <c r="AC7" s="405"/>
      <c r="AD7" s="755"/>
      <c r="AE7" s="755"/>
      <c r="AF7" s="755"/>
      <c r="AG7" s="755"/>
      <c r="AH7" s="756"/>
      <c r="AL7" s="300">
        <f t="shared" si="0"/>
        <v>1</v>
      </c>
      <c r="AM7" s="481"/>
      <c r="AN7" s="481">
        <v>3</v>
      </c>
      <c r="AO7" s="480"/>
      <c r="AP7" s="480"/>
      <c r="AQ7" s="476"/>
      <c r="AR7" s="476"/>
      <c r="AS7" s="476"/>
    </row>
    <row r="8" spans="1:45" s="189" customFormat="1" ht="18" customHeight="1">
      <c r="A8" s="503" t="s">
        <v>13</v>
      </c>
      <c r="B8" s="504"/>
      <c r="C8" s="504"/>
      <c r="D8" s="299"/>
      <c r="E8" s="505"/>
      <c r="F8" s="751" t="str">
        <f>IF(VLOOKUP(AL8,PlanS,AM8,FALSE)="","",(VLOOKUP(AL8,PlanS,AM8,FALSE)))</f>
        <v>TuS Wakendorf</v>
      </c>
      <c r="G8" s="743"/>
      <c r="H8" s="743"/>
      <c r="I8" s="743"/>
      <c r="J8" s="743"/>
      <c r="K8" s="743"/>
      <c r="L8" s="743"/>
      <c r="M8" s="743"/>
      <c r="N8" s="743"/>
      <c r="O8" s="743"/>
      <c r="P8" s="743"/>
      <c r="Q8" s="743"/>
      <c r="R8" s="396" t="s">
        <v>131</v>
      </c>
      <c r="S8" s="396"/>
      <c r="T8" s="396"/>
      <c r="U8" s="397"/>
      <c r="V8" s="398"/>
      <c r="W8" s="757">
        <f>IF(VLOOKUP(AL8,PlanS,AN8,FALSE)="","",(VLOOKUP(AL8,PlanS,AN8,FALSE)))</f>
        <v>1</v>
      </c>
      <c r="X8" s="752"/>
      <c r="Y8" s="406"/>
      <c r="Z8" s="406"/>
      <c r="AA8" s="406"/>
      <c r="AB8" s="408" t="s">
        <v>127</v>
      </c>
      <c r="AC8" s="404"/>
      <c r="AD8" s="752">
        <f>IF(VLOOKUP(AL8,PlanS,AO8,FALSE)="","",(VLOOKUP(AL8,PlanS,AO8,FALSE)))</f>
        <v>1</v>
      </c>
      <c r="AE8" s="752"/>
      <c r="AF8" s="406"/>
      <c r="AG8" s="406"/>
      <c r="AH8" s="407"/>
      <c r="AL8" s="300">
        <f t="shared" si="0"/>
        <v>1</v>
      </c>
      <c r="AM8" s="481">
        <v>20</v>
      </c>
      <c r="AN8" s="481">
        <v>2</v>
      </c>
      <c r="AO8" s="480">
        <v>5</v>
      </c>
      <c r="AP8" s="480"/>
      <c r="AQ8" s="476"/>
      <c r="AR8" s="476"/>
      <c r="AS8" s="476"/>
    </row>
    <row r="9" spans="1:45" s="189" customFormat="1" ht="18" customHeight="1" thickBot="1">
      <c r="A9" s="506" t="s">
        <v>129</v>
      </c>
      <c r="B9" s="507"/>
      <c r="C9" s="507"/>
      <c r="D9" s="301"/>
      <c r="E9" s="508"/>
      <c r="F9" s="762" t="str">
        <f>IF(W9='[2]Gesamtplan So'!$V$14,'[2]Gesamtplan So'!$W$14,IF(W9='[2]Gesamtplan So'!$V$15,'[2]Gesamtplan So'!$W$15,F8))</f>
        <v>TuS Wakendorf</v>
      </c>
      <c r="G9" s="763"/>
      <c r="H9" s="763"/>
      <c r="I9" s="763"/>
      <c r="J9" s="763"/>
      <c r="K9" s="763"/>
      <c r="L9" s="763"/>
      <c r="M9" s="763"/>
      <c r="N9" s="763"/>
      <c r="O9" s="763"/>
      <c r="P9" s="763"/>
      <c r="Q9" s="763"/>
      <c r="R9" s="88" t="s">
        <v>132</v>
      </c>
      <c r="S9" s="89"/>
      <c r="T9" s="89"/>
      <c r="U9" s="409"/>
      <c r="V9" s="410"/>
      <c r="W9" s="764">
        <f>IF(VLOOKUP(AL9,PlanS,AN9,FALSE)="","",(VLOOKUP(AL9,PlanS,AN9,FALSE)))</f>
        <v>1</v>
      </c>
      <c r="X9" s="765"/>
      <c r="Y9" s="411"/>
      <c r="Z9" s="411"/>
      <c r="AA9" s="411"/>
      <c r="AB9" s="411"/>
      <c r="AC9" s="411"/>
      <c r="AD9" s="411"/>
      <c r="AE9" s="411"/>
      <c r="AF9" s="411"/>
      <c r="AG9" s="411"/>
      <c r="AH9" s="412"/>
      <c r="AL9" s="300">
        <f t="shared" si="0"/>
        <v>1</v>
      </c>
      <c r="AM9" s="481">
        <f>AM8</f>
        <v>20</v>
      </c>
      <c r="AN9" s="481">
        <v>4</v>
      </c>
      <c r="AO9" s="480"/>
      <c r="AP9" s="480"/>
      <c r="AQ9" s="476"/>
      <c r="AR9" s="476"/>
      <c r="AS9" s="476"/>
    </row>
    <row r="10" spans="1:45" s="189" customFormat="1" ht="21.75" customHeight="1" thickBot="1" thickTop="1">
      <c r="A10" s="758" t="s">
        <v>14</v>
      </c>
      <c r="B10" s="759"/>
      <c r="C10" s="759"/>
      <c r="D10" s="759"/>
      <c r="E10" s="759"/>
      <c r="F10" s="759"/>
      <c r="G10" s="759"/>
      <c r="H10" s="759"/>
      <c r="I10" s="759"/>
      <c r="J10" s="759"/>
      <c r="K10" s="759"/>
      <c r="L10" s="759"/>
      <c r="M10" s="759"/>
      <c r="N10" s="759"/>
      <c r="O10" s="303" t="s">
        <v>133</v>
      </c>
      <c r="P10" s="304" t="s">
        <v>134</v>
      </c>
      <c r="Q10" s="305" t="s">
        <v>135</v>
      </c>
      <c r="R10" s="758" t="s">
        <v>15</v>
      </c>
      <c r="S10" s="759"/>
      <c r="T10" s="759"/>
      <c r="U10" s="759"/>
      <c r="V10" s="759"/>
      <c r="W10" s="759"/>
      <c r="X10" s="759"/>
      <c r="Y10" s="759"/>
      <c r="Z10" s="759"/>
      <c r="AA10" s="759"/>
      <c r="AB10" s="759"/>
      <c r="AC10" s="759"/>
      <c r="AD10" s="759"/>
      <c r="AE10" s="760"/>
      <c r="AF10" s="303" t="s">
        <v>133</v>
      </c>
      <c r="AG10" s="304" t="s">
        <v>134</v>
      </c>
      <c r="AH10" s="305" t="s">
        <v>135</v>
      </c>
      <c r="AL10" s="300">
        <f t="shared" si="0"/>
        <v>1</v>
      </c>
      <c r="AM10" s="481"/>
      <c r="AN10" s="481"/>
      <c r="AO10" s="480"/>
      <c r="AP10" s="480"/>
      <c r="AQ10" s="476"/>
      <c r="AR10" s="476"/>
      <c r="AS10" s="476"/>
    </row>
    <row r="11" spans="1:45" s="189" customFormat="1" ht="18.75" customHeight="1" thickBot="1">
      <c r="A11" s="723" t="str">
        <f>IF(VLOOKUP(AL11,PlanS,AM11,FALSE)="","",(VLOOKUP(AL11,PlanS,AM11,FALSE)))</f>
        <v>VfL Kellinghusen</v>
      </c>
      <c r="B11" s="724"/>
      <c r="C11" s="724"/>
      <c r="D11" s="724"/>
      <c r="E11" s="724"/>
      <c r="F11" s="724"/>
      <c r="G11" s="724"/>
      <c r="H11" s="724"/>
      <c r="I11" s="724"/>
      <c r="J11" s="724"/>
      <c r="K11" s="724"/>
      <c r="L11" s="724"/>
      <c r="M11" s="724"/>
      <c r="N11" s="724"/>
      <c r="O11" s="306"/>
      <c r="P11" s="307"/>
      <c r="Q11" s="308"/>
      <c r="R11" s="723" t="str">
        <f>IF(VLOOKUP(AL11,PlanS,AN11,FALSE)="","",(VLOOKUP(AL11,PlanS,AN11,FALSE)))</f>
        <v>TSV Breitenberg</v>
      </c>
      <c r="S11" s="724"/>
      <c r="T11" s="724"/>
      <c r="U11" s="724"/>
      <c r="V11" s="724"/>
      <c r="W11" s="724"/>
      <c r="X11" s="724"/>
      <c r="Y11" s="724"/>
      <c r="Z11" s="724"/>
      <c r="AA11" s="724"/>
      <c r="AB11" s="724"/>
      <c r="AC11" s="724"/>
      <c r="AD11" s="724"/>
      <c r="AE11" s="761"/>
      <c r="AF11" s="306"/>
      <c r="AG11" s="307"/>
      <c r="AH11" s="308"/>
      <c r="AL11" s="300">
        <f t="shared" si="0"/>
        <v>1</v>
      </c>
      <c r="AM11" s="481">
        <v>6</v>
      </c>
      <c r="AN11" s="481">
        <v>8</v>
      </c>
      <c r="AO11" s="480"/>
      <c r="AP11" s="480"/>
      <c r="AQ11" s="476"/>
      <c r="AR11" s="476"/>
      <c r="AS11" s="476"/>
    </row>
    <row r="12" spans="1:45" s="189" customFormat="1" ht="18" customHeight="1" thickBot="1" thickTop="1">
      <c r="A12" s="309" t="s">
        <v>16</v>
      </c>
      <c r="B12" s="310" t="s">
        <v>17</v>
      </c>
      <c r="C12" s="311" t="s">
        <v>18</v>
      </c>
      <c r="D12" s="312"/>
      <c r="E12" s="313" t="s">
        <v>19</v>
      </c>
      <c r="F12" s="314"/>
      <c r="G12" s="314"/>
      <c r="H12" s="314"/>
      <c r="I12" s="314"/>
      <c r="J12" s="314"/>
      <c r="K12" s="314"/>
      <c r="L12" s="314"/>
      <c r="M12" s="314"/>
      <c r="N12" s="314"/>
      <c r="O12" s="315"/>
      <c r="P12" s="316"/>
      <c r="Q12" s="317"/>
      <c r="R12" s="309" t="s">
        <v>16</v>
      </c>
      <c r="S12" s="310" t="s">
        <v>17</v>
      </c>
      <c r="T12" s="311" t="s">
        <v>18</v>
      </c>
      <c r="U12" s="312"/>
      <c r="V12" s="313" t="s">
        <v>19</v>
      </c>
      <c r="W12" s="314"/>
      <c r="X12" s="314"/>
      <c r="Y12" s="314"/>
      <c r="Z12" s="314"/>
      <c r="AA12" s="314"/>
      <c r="AB12" s="314"/>
      <c r="AC12" s="314"/>
      <c r="AD12" s="314"/>
      <c r="AE12" s="314"/>
      <c r="AF12" s="315"/>
      <c r="AG12" s="316"/>
      <c r="AH12" s="317"/>
      <c r="AM12" s="476"/>
      <c r="AN12" s="476"/>
      <c r="AO12" s="476"/>
      <c r="AP12" s="476"/>
      <c r="AQ12" s="476"/>
      <c r="AR12" s="476"/>
      <c r="AS12" s="476"/>
    </row>
    <row r="13" spans="1:45" s="327" customFormat="1" ht="18" customHeight="1" hidden="1" thickBot="1">
      <c r="A13" s="318"/>
      <c r="B13" s="319"/>
      <c r="C13" s="320"/>
      <c r="D13" s="321"/>
      <c r="E13" s="322">
        <f>HLOOKUP(A11,Mannschaften!B10:AF12,3,FALSE)</f>
        <v>10</v>
      </c>
      <c r="F13" s="323"/>
      <c r="G13" s="323"/>
      <c r="H13" s="323"/>
      <c r="I13" s="323"/>
      <c r="J13" s="323"/>
      <c r="K13" s="323"/>
      <c r="L13" s="323"/>
      <c r="M13" s="323"/>
      <c r="N13" s="323"/>
      <c r="O13" s="324"/>
      <c r="P13" s="325"/>
      <c r="Q13" s="326"/>
      <c r="R13" s="318"/>
      <c r="S13" s="319"/>
      <c r="T13" s="320"/>
      <c r="U13" s="321"/>
      <c r="V13" s="322">
        <f>HLOOKUP(R11,Mannschaften!B10:AF13,3,FALSE)</f>
        <v>22</v>
      </c>
      <c r="W13" s="323"/>
      <c r="X13" s="323"/>
      <c r="Y13" s="323"/>
      <c r="Z13" s="323"/>
      <c r="AA13" s="323"/>
      <c r="AB13" s="323"/>
      <c r="AC13" s="323"/>
      <c r="AD13" s="323"/>
      <c r="AE13" s="323"/>
      <c r="AF13" s="324"/>
      <c r="AG13" s="325"/>
      <c r="AH13" s="326"/>
      <c r="AM13" s="478"/>
      <c r="AN13" s="478"/>
      <c r="AO13" s="478"/>
      <c r="AP13" s="478"/>
      <c r="AQ13" s="478"/>
      <c r="AR13" s="478"/>
      <c r="AS13" s="478"/>
    </row>
    <row r="14" spans="1:45" s="189" customFormat="1" ht="18" customHeight="1" thickTop="1">
      <c r="A14" s="328">
        <f>IF($A$11="","",IF(VLOOKUP(D14,Mannschaften!$B$13:$E$141,2,FALSE)=0,"",(VLOOKUP(D14,Mannschaften!$B$13:$E$141,2,FALSE))))</f>
      </c>
      <c r="B14" s="332">
        <f>IF($A$11="","",IF(VLOOKUP(D14,Mannschaften!$B$13:$E$141,3,FALSE)=0,"",(VLOOKUP(D14,Mannschaften!$B$13:$E$141,3,FALSE))))</f>
      </c>
      <c r="C14" s="90"/>
      <c r="D14" s="330">
        <f>E13</f>
        <v>10</v>
      </c>
      <c r="E14" s="703">
        <f>IF($A$11="","",IF(VLOOKUP(D14,Mannschaften!$B$13:$E$141,4,FALSE)=0,"",(VLOOKUP(D14,Mannschaften!$B$13:$E$141,4,FALSE))))</f>
      </c>
      <c r="F14" s="704"/>
      <c r="G14" s="704"/>
      <c r="H14" s="704"/>
      <c r="I14" s="704"/>
      <c r="J14" s="704"/>
      <c r="K14" s="704"/>
      <c r="L14" s="704"/>
      <c r="M14" s="704"/>
      <c r="N14" s="705"/>
      <c r="O14" s="91"/>
      <c r="P14" s="92"/>
      <c r="Q14" s="93"/>
      <c r="R14" s="328">
        <f>IF($R$11="","",IF(VLOOKUP(U14,Mannschaften!$B$13:$E$141,2,FALSE)=0,"",(VLOOKUP(U14,Mannschaften!$B$13:$E$141,2,FALSE))))</f>
      </c>
      <c r="S14" s="329">
        <f>IF($R$11="","",IF(VLOOKUP(U14,Mannschaften!$B$13:$E$141,3,FALSE)=0,"",(VLOOKUP(U14,Mannschaften!$B$13:$E$141,3,FALSE))))</f>
      </c>
      <c r="T14" s="90"/>
      <c r="U14" s="330">
        <f>V13</f>
        <v>22</v>
      </c>
      <c r="V14" s="703">
        <f>IF($R$11="","",IF(VLOOKUP(U14,Mannschaften!$B$13:$E$141,4,FALSE)=0,"",(VLOOKUP(U14,Mannschaften!$B$13:$E$141,4,FALSE))))</f>
      </c>
      <c r="W14" s="704"/>
      <c r="X14" s="704"/>
      <c r="Y14" s="704"/>
      <c r="Z14" s="704"/>
      <c r="AA14" s="704"/>
      <c r="AB14" s="704"/>
      <c r="AC14" s="704"/>
      <c r="AD14" s="704"/>
      <c r="AE14" s="705"/>
      <c r="AF14" s="91"/>
      <c r="AG14" s="92"/>
      <c r="AH14" s="93"/>
      <c r="AM14" s="476"/>
      <c r="AN14" s="476"/>
      <c r="AO14" s="476"/>
      <c r="AP14" s="476"/>
      <c r="AQ14" s="476"/>
      <c r="AR14" s="476"/>
      <c r="AS14" s="476"/>
    </row>
    <row r="15" spans="1:45" s="189" customFormat="1" ht="18" customHeight="1">
      <c r="A15" s="331">
        <f>IF($A$11="","",IF(VLOOKUP(D15,Mannschaften!$B$13:$E$141,2,FALSE)=0,"",(VLOOKUP(D15,Mannschaften!$B$13:$E$141,2,FALSE))))</f>
      </c>
      <c r="B15" s="332">
        <f>IF($A$11="","",IF(VLOOKUP(D15,Mannschaften!$B$13:$E$141,3,FALSE)=0,"",(VLOOKUP(D15,Mannschaften!$B$13:$E$141,3,FALSE))))</f>
      </c>
      <c r="C15" s="94"/>
      <c r="D15" s="299">
        <f>D14+1</f>
        <v>11</v>
      </c>
      <c r="E15" s="720">
        <f>IF($A$11="","",IF(VLOOKUP(D15,Mannschaften!$B$13:$E$141,4,FALSE)=0,"",(VLOOKUP(D15,Mannschaften!$B$13:$E$141,4,FALSE))))</f>
      </c>
      <c r="F15" s="721"/>
      <c r="G15" s="721"/>
      <c r="H15" s="721"/>
      <c r="I15" s="721"/>
      <c r="J15" s="721"/>
      <c r="K15" s="721"/>
      <c r="L15" s="721"/>
      <c r="M15" s="721"/>
      <c r="N15" s="722"/>
      <c r="O15" s="95"/>
      <c r="P15" s="96"/>
      <c r="Q15" s="97"/>
      <c r="R15" s="331">
        <f>IF($R$11="","",IF(VLOOKUP(U15,Mannschaften!$B$13:$E$141,2,FALSE)=0,"",(VLOOKUP(U15,Mannschaften!$B$13:$E$141,2,FALSE))))</f>
      </c>
      <c r="S15" s="332">
        <f>IF($R$11="","",IF(VLOOKUP(U15,Mannschaften!$B$13:$E$141,3,FALSE)=0,"",(VLOOKUP(U15,Mannschaften!$B$13:$E$141,3,FALSE))))</f>
      </c>
      <c r="T15" s="94"/>
      <c r="U15" s="299">
        <f>U14+1</f>
        <v>23</v>
      </c>
      <c r="V15" s="720">
        <f>IF($R$11="","",IF(VLOOKUP(U15,Mannschaften!$B$13:$E$141,4,FALSE)=0,"",(VLOOKUP(U15,Mannschaften!$B$13:$E$141,4,FALSE))))</f>
      </c>
      <c r="W15" s="721"/>
      <c r="X15" s="721"/>
      <c r="Y15" s="721"/>
      <c r="Z15" s="721"/>
      <c r="AA15" s="721"/>
      <c r="AB15" s="721"/>
      <c r="AC15" s="721"/>
      <c r="AD15" s="721"/>
      <c r="AE15" s="722"/>
      <c r="AF15" s="95"/>
      <c r="AG15" s="96"/>
      <c r="AH15" s="97"/>
      <c r="AM15" s="476"/>
      <c r="AN15" s="476"/>
      <c r="AO15" s="476"/>
      <c r="AP15" s="476"/>
      <c r="AQ15" s="476"/>
      <c r="AR15" s="476"/>
      <c r="AS15" s="476"/>
    </row>
    <row r="16" spans="1:45" s="189" customFormat="1" ht="18" customHeight="1">
      <c r="A16" s="331">
        <f>IF($A$11="","",IF(VLOOKUP(D16,Mannschaften!$B$13:$E$141,2,FALSE)=0,"",(VLOOKUP(D16,Mannschaften!$B$13:$E$141,2,FALSE))))</f>
      </c>
      <c r="B16" s="332">
        <f>IF($A$11="","",IF(VLOOKUP(D16,Mannschaften!$B$13:$E$141,3,FALSE)=0,"",(VLOOKUP(D16,Mannschaften!$B$13:$E$141,3,FALSE))))</f>
      </c>
      <c r="C16" s="98"/>
      <c r="D16" s="299">
        <f aca="true" t="shared" si="1" ref="D16:D25">D15+1</f>
        <v>12</v>
      </c>
      <c r="E16" s="720">
        <f>IF($A$11="","",IF(VLOOKUP(D16,Mannschaften!$B$13:$E$141,4,FALSE)=0,"",(VLOOKUP(D16,Mannschaften!$B$13:$E$141,4,FALSE))))</f>
      </c>
      <c r="F16" s="721"/>
      <c r="G16" s="721"/>
      <c r="H16" s="721"/>
      <c r="I16" s="721"/>
      <c r="J16" s="721"/>
      <c r="K16" s="721"/>
      <c r="L16" s="721"/>
      <c r="M16" s="721"/>
      <c r="N16" s="722"/>
      <c r="O16" s="95"/>
      <c r="P16" s="99"/>
      <c r="Q16" s="97"/>
      <c r="R16" s="331">
        <f>IF($R$11="","",IF(VLOOKUP(U16,Mannschaften!$B$13:$E$141,2,FALSE)=0,"",(VLOOKUP(U16,Mannschaften!$B$13:$E$141,2,FALSE))))</f>
      </c>
      <c r="S16" s="332">
        <f>IF($R$11="","",IF(VLOOKUP(U16,Mannschaften!$B$13:$E$141,3,FALSE)=0,"",(VLOOKUP(U16,Mannschaften!$B$13:$E$141,3,FALSE))))</f>
      </c>
      <c r="T16" s="98"/>
      <c r="U16" s="299">
        <f aca="true" t="shared" si="2" ref="U16:U25">U15+1</f>
        <v>24</v>
      </c>
      <c r="V16" s="720">
        <f>IF($R$11="","",IF(VLOOKUP(U16,Mannschaften!$B$13:$E$141,4,FALSE)=0,"",(VLOOKUP(U16,Mannschaften!$B$13:$E$141,4,FALSE))))</f>
      </c>
      <c r="W16" s="721"/>
      <c r="X16" s="721"/>
      <c r="Y16" s="721"/>
      <c r="Z16" s="721"/>
      <c r="AA16" s="721"/>
      <c r="AB16" s="721"/>
      <c r="AC16" s="721"/>
      <c r="AD16" s="721"/>
      <c r="AE16" s="722"/>
      <c r="AF16" s="95"/>
      <c r="AG16" s="99"/>
      <c r="AH16" s="97"/>
      <c r="AM16" s="476"/>
      <c r="AN16" s="476"/>
      <c r="AO16" s="476"/>
      <c r="AP16" s="476"/>
      <c r="AQ16" s="476"/>
      <c r="AR16" s="476"/>
      <c r="AS16" s="476"/>
    </row>
    <row r="17" spans="1:45" s="189" customFormat="1" ht="18" customHeight="1">
      <c r="A17" s="331">
        <f>IF($A$11="","",IF(VLOOKUP(D17,Mannschaften!$B$13:$E$141,2,FALSE)=0,"",(VLOOKUP(D17,Mannschaften!$B$13:$E$141,2,FALSE))))</f>
      </c>
      <c r="B17" s="332">
        <f>IF($A$11="","",IF(VLOOKUP(D17,Mannschaften!$B$13:$E$141,3,FALSE)=0,"",(VLOOKUP(D17,Mannschaften!$B$13:$E$141,3,FALSE))))</f>
      </c>
      <c r="C17" s="100"/>
      <c r="D17" s="299">
        <f t="shared" si="1"/>
        <v>13</v>
      </c>
      <c r="E17" s="720">
        <f>IF($A$11="","",IF(VLOOKUP(D17,Mannschaften!$B$13:$E$141,4,FALSE)=0,"",(VLOOKUP(D17,Mannschaften!$B$13:$E$141,4,FALSE))))</f>
      </c>
      <c r="F17" s="721"/>
      <c r="G17" s="721"/>
      <c r="H17" s="721"/>
      <c r="I17" s="721"/>
      <c r="J17" s="721"/>
      <c r="K17" s="721"/>
      <c r="L17" s="721"/>
      <c r="M17" s="721"/>
      <c r="N17" s="722"/>
      <c r="O17" s="95"/>
      <c r="P17" s="99"/>
      <c r="Q17" s="97"/>
      <c r="R17" s="331">
        <f>IF($R$11="","",IF(VLOOKUP(U17,Mannschaften!$B$13:$E$141,2,FALSE)=0,"",(VLOOKUP(U17,Mannschaften!$B$13:$E$141,2,FALSE))))</f>
      </c>
      <c r="S17" s="332">
        <f>IF($R$11="","",IF(VLOOKUP(U17,Mannschaften!$B$13:$E$141,3,FALSE)=0,"",(VLOOKUP(U17,Mannschaften!$B$13:$E$141,3,FALSE))))</f>
      </c>
      <c r="T17" s="100"/>
      <c r="U17" s="299">
        <f t="shared" si="2"/>
        <v>25</v>
      </c>
      <c r="V17" s="720">
        <f>IF($R$11="","",IF(VLOOKUP(U17,Mannschaften!$B$13:$E$141,4,FALSE)=0,"",(VLOOKUP(U17,Mannschaften!$B$13:$E$141,4,FALSE))))</f>
      </c>
      <c r="W17" s="721"/>
      <c r="X17" s="721"/>
      <c r="Y17" s="721"/>
      <c r="Z17" s="721"/>
      <c r="AA17" s="721"/>
      <c r="AB17" s="721"/>
      <c r="AC17" s="721"/>
      <c r="AD17" s="721"/>
      <c r="AE17" s="722"/>
      <c r="AF17" s="95"/>
      <c r="AG17" s="99"/>
      <c r="AH17" s="97"/>
      <c r="AM17" s="476"/>
      <c r="AN17" s="476"/>
      <c r="AO17" s="476"/>
      <c r="AP17" s="476"/>
      <c r="AQ17" s="476"/>
      <c r="AR17" s="476"/>
      <c r="AS17" s="476"/>
    </row>
    <row r="18" spans="1:45" s="189" customFormat="1" ht="18" customHeight="1">
      <c r="A18" s="331">
        <f>IF($A$11="","",IF(VLOOKUP(D18,Mannschaften!$B$13:$E$141,2,FALSE)=0,"",(VLOOKUP(D18,Mannschaften!$B$13:$E$141,2,FALSE))))</f>
      </c>
      <c r="B18" s="332">
        <f>IF($A$11="","",IF(VLOOKUP(D18,Mannschaften!$B$13:$E$141,3,FALSE)=0,"",(VLOOKUP(D18,Mannschaften!$B$13:$E$141,3,FALSE))))</f>
      </c>
      <c r="C18" s="101"/>
      <c r="D18" s="299">
        <f t="shared" si="1"/>
        <v>14</v>
      </c>
      <c r="E18" s="720">
        <f>IF($A$11="","",IF(VLOOKUP(D18,Mannschaften!$B$13:$E$141,4,FALSE)=0,"",(VLOOKUP(D18,Mannschaften!$B$13:$E$141,4,FALSE))))</f>
      </c>
      <c r="F18" s="721"/>
      <c r="G18" s="721"/>
      <c r="H18" s="721"/>
      <c r="I18" s="721"/>
      <c r="J18" s="721"/>
      <c r="K18" s="721"/>
      <c r="L18" s="721"/>
      <c r="M18" s="721"/>
      <c r="N18" s="722"/>
      <c r="O18" s="95"/>
      <c r="P18" s="102"/>
      <c r="Q18" s="97"/>
      <c r="R18" s="331">
        <f>IF($R$11="","",IF(VLOOKUP(U18,Mannschaften!$B$13:$E$141,2,FALSE)=0,"",(VLOOKUP(U18,Mannschaften!$B$13:$E$141,2,FALSE))))</f>
      </c>
      <c r="S18" s="332">
        <f>IF($R$11="","",IF(VLOOKUP(U18,Mannschaften!$B$13:$E$141,3,FALSE)=0,"",(VLOOKUP(U18,Mannschaften!$B$13:$E$141,3,FALSE))))</f>
      </c>
      <c r="T18" s="101"/>
      <c r="U18" s="299">
        <f t="shared" si="2"/>
        <v>26</v>
      </c>
      <c r="V18" s="720">
        <f>IF($R$11="","",IF(VLOOKUP(U18,Mannschaften!$B$13:$E$141,4,FALSE)=0,"",(VLOOKUP(U18,Mannschaften!$B$13:$E$141,4,FALSE))))</f>
      </c>
      <c r="W18" s="721"/>
      <c r="X18" s="721"/>
      <c r="Y18" s="721"/>
      <c r="Z18" s="721"/>
      <c r="AA18" s="721"/>
      <c r="AB18" s="721"/>
      <c r="AC18" s="721"/>
      <c r="AD18" s="721"/>
      <c r="AE18" s="722"/>
      <c r="AF18" s="95"/>
      <c r="AG18" s="102"/>
      <c r="AH18" s="97"/>
      <c r="AM18" s="476"/>
      <c r="AN18" s="476"/>
      <c r="AO18" s="476"/>
      <c r="AP18" s="476"/>
      <c r="AQ18" s="476"/>
      <c r="AR18" s="476"/>
      <c r="AS18" s="476"/>
    </row>
    <row r="19" spans="1:45" s="189" customFormat="1" ht="18" customHeight="1">
      <c r="A19" s="331">
        <f>IF($A$11="","",IF(VLOOKUP(D19,Mannschaften!$B$13:$E$141,2,FALSE)=0,"",(VLOOKUP(D19,Mannschaften!$B$13:$E$141,2,FALSE))))</f>
      </c>
      <c r="B19" s="332">
        <f>IF($A$11="","",IF(VLOOKUP(D19,Mannschaften!$B$13:$E$141,3,FALSE)=0,"",(VLOOKUP(D19,Mannschaften!$B$13:$E$141,3,FALSE))))</f>
      </c>
      <c r="C19" s="100"/>
      <c r="D19" s="299">
        <f t="shared" si="1"/>
        <v>15</v>
      </c>
      <c r="E19" s="720">
        <f>IF($A$11="","",IF(VLOOKUP(D19,Mannschaften!$B$13:$E$141,4,FALSE)=0,"",(VLOOKUP(D19,Mannschaften!$B$13:$E$141,4,FALSE))))</f>
      </c>
      <c r="F19" s="721"/>
      <c r="G19" s="721"/>
      <c r="H19" s="721"/>
      <c r="I19" s="721"/>
      <c r="J19" s="721"/>
      <c r="K19" s="721"/>
      <c r="L19" s="721"/>
      <c r="M19" s="721"/>
      <c r="N19" s="722"/>
      <c r="O19" s="95"/>
      <c r="P19" s="99"/>
      <c r="Q19" s="97"/>
      <c r="R19" s="331">
        <f>IF($R$11="","",IF(VLOOKUP(U19,Mannschaften!$B$13:$E$141,2,FALSE)=0,"",(VLOOKUP(U19,Mannschaften!$B$13:$E$141,2,FALSE))))</f>
      </c>
      <c r="S19" s="332">
        <f>IF($R$11="","",IF(VLOOKUP(U19,Mannschaften!$B$13:$E$141,3,FALSE)=0,"",(VLOOKUP(U19,Mannschaften!$B$13:$E$141,3,FALSE))))</f>
      </c>
      <c r="T19" s="100"/>
      <c r="U19" s="299">
        <f t="shared" si="2"/>
        <v>27</v>
      </c>
      <c r="V19" s="720">
        <f>IF($R$11="","",IF(VLOOKUP(U19,Mannschaften!$B$13:$E$141,4,FALSE)=0,"",(VLOOKUP(U19,Mannschaften!$B$13:$E$141,4,FALSE))))</f>
      </c>
      <c r="W19" s="721"/>
      <c r="X19" s="721"/>
      <c r="Y19" s="721"/>
      <c r="Z19" s="721"/>
      <c r="AA19" s="721"/>
      <c r="AB19" s="721"/>
      <c r="AC19" s="721"/>
      <c r="AD19" s="721"/>
      <c r="AE19" s="722"/>
      <c r="AF19" s="95"/>
      <c r="AG19" s="99"/>
      <c r="AH19" s="97"/>
      <c r="AM19" s="476"/>
      <c r="AN19" s="476"/>
      <c r="AO19" s="476"/>
      <c r="AP19" s="476"/>
      <c r="AQ19" s="476"/>
      <c r="AR19" s="476"/>
      <c r="AS19" s="476"/>
    </row>
    <row r="20" spans="1:45" s="189" customFormat="1" ht="18" customHeight="1">
      <c r="A20" s="331">
        <f>IF($A$11="","",IF(VLOOKUP(D20,Mannschaften!$B$13:$E$141,2,FALSE)=0,"",(VLOOKUP(D20,Mannschaften!$B$13:$E$141,2,FALSE))))</f>
      </c>
      <c r="B20" s="332">
        <f>IF($A$11="","",IF(VLOOKUP(D20,Mannschaften!$B$13:$E$141,3,FALSE)=0,"",(VLOOKUP(D20,Mannschaften!$B$13:$E$141,3,FALSE))))</f>
      </c>
      <c r="C20" s="100"/>
      <c r="D20" s="299">
        <f t="shared" si="1"/>
        <v>16</v>
      </c>
      <c r="E20" s="720">
        <f>IF($A$11="","",IF(VLOOKUP(D20,Mannschaften!$B$13:$E$141,4,FALSE)=0,"",(VLOOKUP(D20,Mannschaften!$B$13:$E$141,4,FALSE))))</f>
      </c>
      <c r="F20" s="721"/>
      <c r="G20" s="721"/>
      <c r="H20" s="721"/>
      <c r="I20" s="721"/>
      <c r="J20" s="721"/>
      <c r="K20" s="721"/>
      <c r="L20" s="721"/>
      <c r="M20" s="721"/>
      <c r="N20" s="722"/>
      <c r="O20" s="95"/>
      <c r="P20" s="99"/>
      <c r="Q20" s="97"/>
      <c r="R20" s="331">
        <f>IF($R$11="","",IF(VLOOKUP(U20,Mannschaften!$B$13:$E$141,2,FALSE)=0,"",(VLOOKUP(U20,Mannschaften!$B$13:$E$141,2,FALSE))))</f>
      </c>
      <c r="S20" s="332">
        <f>IF($R$11="","",IF(VLOOKUP(U20,Mannschaften!$B$13:$E$141,3,FALSE)=0,"",(VLOOKUP(U20,Mannschaften!$B$13:$E$141,3,FALSE))))</f>
      </c>
      <c r="T20" s="100"/>
      <c r="U20" s="299">
        <f t="shared" si="2"/>
        <v>28</v>
      </c>
      <c r="V20" s="720">
        <f>IF($R$11="","",IF(VLOOKUP(U20,Mannschaften!$B$13:$E$141,4,FALSE)=0,"",(VLOOKUP(U20,Mannschaften!$B$13:$E$141,4,FALSE))))</f>
      </c>
      <c r="W20" s="721"/>
      <c r="X20" s="721"/>
      <c r="Y20" s="721"/>
      <c r="Z20" s="721"/>
      <c r="AA20" s="721"/>
      <c r="AB20" s="721"/>
      <c r="AC20" s="721"/>
      <c r="AD20" s="721"/>
      <c r="AE20" s="722"/>
      <c r="AF20" s="95"/>
      <c r="AG20" s="99"/>
      <c r="AH20" s="97"/>
      <c r="AM20" s="476"/>
      <c r="AN20" s="476"/>
      <c r="AO20" s="476"/>
      <c r="AP20" s="476"/>
      <c r="AQ20" s="476"/>
      <c r="AR20" s="476"/>
      <c r="AS20" s="476"/>
    </row>
    <row r="21" spans="1:45" s="189" customFormat="1" ht="18" customHeight="1">
      <c r="A21" s="331">
        <f>IF($A$11="","",IF(VLOOKUP(D21,Mannschaften!$B$13:$E$141,2,FALSE)=0,"",(VLOOKUP(D21,Mannschaften!$B$13:$E$141,2,FALSE))))</f>
      </c>
      <c r="B21" s="332">
        <f>IF($A$11="","",IF(VLOOKUP(D21,Mannschaften!$B$13:$E$141,3,FALSE)=0,"",(VLOOKUP(D21,Mannschaften!$B$13:$E$141,3,FALSE))))</f>
      </c>
      <c r="C21" s="100"/>
      <c r="D21" s="299">
        <f t="shared" si="1"/>
        <v>17</v>
      </c>
      <c r="E21" s="720">
        <f>IF($A$11="","",IF(VLOOKUP(D21,Mannschaften!$B$13:$E$141,4,FALSE)=0,"",(VLOOKUP(D21,Mannschaften!$B$13:$E$141,4,FALSE))))</f>
      </c>
      <c r="F21" s="721"/>
      <c r="G21" s="721"/>
      <c r="H21" s="721"/>
      <c r="I21" s="721"/>
      <c r="J21" s="721"/>
      <c r="K21" s="721"/>
      <c r="L21" s="721"/>
      <c r="M21" s="721"/>
      <c r="N21" s="722"/>
      <c r="O21" s="95"/>
      <c r="P21" s="99"/>
      <c r="Q21" s="97"/>
      <c r="R21" s="331">
        <f>IF($R$11="","",IF(VLOOKUP(U21,Mannschaften!$B$13:$E$141,2,FALSE)=0,"",(VLOOKUP(U21,Mannschaften!$B$13:$E$141,2,FALSE))))</f>
      </c>
      <c r="S21" s="332">
        <f>IF($R$11="","",IF(VLOOKUP(U21,Mannschaften!$B$13:$E$141,3,FALSE)=0,"",(VLOOKUP(U21,Mannschaften!$B$13:$E$141,3,FALSE))))</f>
      </c>
      <c r="T21" s="100"/>
      <c r="U21" s="299">
        <f t="shared" si="2"/>
        <v>29</v>
      </c>
      <c r="V21" s="720">
        <f>IF($R$11="","",IF(VLOOKUP(U21,Mannschaften!$B$13:$E$141,4,FALSE)=0,"",(VLOOKUP(U21,Mannschaften!$B$13:$E$141,4,FALSE))))</f>
      </c>
      <c r="W21" s="721"/>
      <c r="X21" s="721"/>
      <c r="Y21" s="721"/>
      <c r="Z21" s="721"/>
      <c r="AA21" s="721"/>
      <c r="AB21" s="721"/>
      <c r="AC21" s="721"/>
      <c r="AD21" s="721"/>
      <c r="AE21" s="722"/>
      <c r="AF21" s="95"/>
      <c r="AG21" s="99"/>
      <c r="AH21" s="97"/>
      <c r="AM21" s="476"/>
      <c r="AN21" s="476"/>
      <c r="AO21" s="476"/>
      <c r="AP21" s="476"/>
      <c r="AQ21" s="476"/>
      <c r="AR21" s="476"/>
      <c r="AS21" s="476"/>
    </row>
    <row r="22" spans="1:45" s="189" customFormat="1" ht="18" customHeight="1">
      <c r="A22" s="331">
        <f>IF($A$11="","",IF(VLOOKUP(D22,Mannschaften!$B$13:$E$141,2,FALSE)=0,"",(VLOOKUP(D22,Mannschaften!$B$13:$E$141,2,FALSE))))</f>
      </c>
      <c r="B22" s="332">
        <f>IF($A$11="","",IF(VLOOKUP(D22,Mannschaften!$B$13:$E$141,3,FALSE)=0,"",(VLOOKUP(D22,Mannschaften!$B$13:$E$141,3,FALSE))))</f>
      </c>
      <c r="C22" s="100"/>
      <c r="D22" s="299">
        <f t="shared" si="1"/>
        <v>18</v>
      </c>
      <c r="E22" s="720">
        <f>IF($A$11="","",IF(VLOOKUP(D22,Mannschaften!$B$13:$E$141,4,FALSE)=0,"",(VLOOKUP(D22,Mannschaften!$B$13:$E$141,4,FALSE))))</f>
      </c>
      <c r="F22" s="721"/>
      <c r="G22" s="721"/>
      <c r="H22" s="721"/>
      <c r="I22" s="721"/>
      <c r="J22" s="721"/>
      <c r="K22" s="721"/>
      <c r="L22" s="721"/>
      <c r="M22" s="721"/>
      <c r="N22" s="722"/>
      <c r="O22" s="95"/>
      <c r="P22" s="103"/>
      <c r="Q22" s="104"/>
      <c r="R22" s="331">
        <f>IF($R$11="","",IF(VLOOKUP(U22,Mannschaften!$B$13:$E$141,2,FALSE)=0,"",(VLOOKUP(U22,Mannschaften!$B$13:$E$141,2,FALSE))))</f>
      </c>
      <c r="S22" s="332">
        <f>IF($R$11="","",IF(VLOOKUP(U22,Mannschaften!$B$13:$E$141,3,FALSE)=0,"",(VLOOKUP(U22,Mannschaften!$B$13:$E$141,3,FALSE))))</f>
      </c>
      <c r="T22" s="100"/>
      <c r="U22" s="299">
        <f t="shared" si="2"/>
        <v>30</v>
      </c>
      <c r="V22" s="720">
        <f>IF($R$11="","",IF(VLOOKUP(U22,Mannschaften!$B$13:$E$141,4,FALSE)=0,"",(VLOOKUP(U22,Mannschaften!$B$13:$E$141,4,FALSE))))</f>
      </c>
      <c r="W22" s="721"/>
      <c r="X22" s="721"/>
      <c r="Y22" s="721"/>
      <c r="Z22" s="721"/>
      <c r="AA22" s="721"/>
      <c r="AB22" s="721"/>
      <c r="AC22" s="721"/>
      <c r="AD22" s="721"/>
      <c r="AE22" s="722"/>
      <c r="AF22" s="95"/>
      <c r="AG22" s="103"/>
      <c r="AH22" s="104"/>
      <c r="AM22" s="476"/>
      <c r="AN22" s="476"/>
      <c r="AO22" s="476"/>
      <c r="AP22" s="476"/>
      <c r="AQ22" s="476"/>
      <c r="AR22" s="476"/>
      <c r="AS22" s="476"/>
    </row>
    <row r="23" spans="1:45" s="189" customFormat="1" ht="18" customHeight="1" thickBot="1">
      <c r="A23" s="333">
        <f>IF($A$11="","",IF(VLOOKUP(D23,Mannschaften!$B$13:$E$141,2,FALSE)=0,"",(VLOOKUP(D23,Mannschaften!$B$13:$E$141,2,FALSE))))</f>
      </c>
      <c r="B23" s="334">
        <f>IF($A$11="","",IF(VLOOKUP(D23,Mannschaften!$B$13:$E$141,3,FALSE)=0,"",(VLOOKUP(D23,Mannschaften!$B$13:$E$141,3,FALSE))))</f>
      </c>
      <c r="C23" s="105"/>
      <c r="D23" s="302">
        <f t="shared" si="1"/>
        <v>19</v>
      </c>
      <c r="E23" s="708">
        <f>IF($A$11="","",IF(VLOOKUP(D23,Mannschaften!$B$13:$E$141,4,FALSE)=0,"",(VLOOKUP(D23,Mannschaften!$B$13:$E$141,4,FALSE))))</f>
      </c>
      <c r="F23" s="709"/>
      <c r="G23" s="709"/>
      <c r="H23" s="709"/>
      <c r="I23" s="709"/>
      <c r="J23" s="709"/>
      <c r="K23" s="709"/>
      <c r="L23" s="709"/>
      <c r="M23" s="709"/>
      <c r="N23" s="710"/>
      <c r="O23" s="106"/>
      <c r="P23" s="107"/>
      <c r="Q23" s="108"/>
      <c r="R23" s="333">
        <f>IF($R$11="","",IF(VLOOKUP(U23,Mannschaften!$B$13:$E$141,2,FALSE)=0,"",(VLOOKUP(U23,Mannschaften!$B$13:$E$141,2,FALSE))))</f>
      </c>
      <c r="S23" s="334">
        <f>IF($R$11="","",IF(VLOOKUP(U23,Mannschaften!$B$13:$E$141,3,FALSE)=0,"",(VLOOKUP(U23,Mannschaften!$B$13:$E$141,3,FALSE))))</f>
      </c>
      <c r="T23" s="105"/>
      <c r="U23" s="302">
        <f t="shared" si="2"/>
        <v>31</v>
      </c>
      <c r="V23" s="708">
        <f>IF($R$11="","",IF(VLOOKUP(U23,Mannschaften!$B$13:$E$141,4,FALSE)=0,"",(VLOOKUP(U23,Mannschaften!$B$13:$E$141,4,FALSE))))</f>
      </c>
      <c r="W23" s="709"/>
      <c r="X23" s="709"/>
      <c r="Y23" s="709"/>
      <c r="Z23" s="709"/>
      <c r="AA23" s="709"/>
      <c r="AB23" s="709"/>
      <c r="AC23" s="709"/>
      <c r="AD23" s="709"/>
      <c r="AE23" s="710"/>
      <c r="AF23" s="106"/>
      <c r="AG23" s="107"/>
      <c r="AH23" s="108"/>
      <c r="AM23" s="476"/>
      <c r="AN23" s="476"/>
      <c r="AO23" s="476"/>
      <c r="AP23" s="476"/>
      <c r="AQ23" s="476"/>
      <c r="AR23" s="476"/>
      <c r="AS23" s="476"/>
    </row>
    <row r="24" spans="1:45" s="189" customFormat="1" ht="18" customHeight="1" thickTop="1">
      <c r="A24" s="335" t="s">
        <v>20</v>
      </c>
      <c r="B24" s="336"/>
      <c r="C24" s="337"/>
      <c r="D24" s="293">
        <f t="shared" si="1"/>
        <v>20</v>
      </c>
      <c r="E24" s="703">
        <f>IF($A$11="","",IF(VLOOKUP(D24,Mannschaften!$B$13:$E$141,4,FALSE)=0,"",(VLOOKUP(D24,Mannschaften!$B$13:$E$141,4,FALSE))))</f>
      </c>
      <c r="F24" s="704"/>
      <c r="G24" s="704"/>
      <c r="H24" s="704"/>
      <c r="I24" s="704"/>
      <c r="J24" s="704"/>
      <c r="K24" s="704"/>
      <c r="L24" s="704"/>
      <c r="M24" s="704"/>
      <c r="N24" s="705"/>
      <c r="O24" s="91"/>
      <c r="P24" s="109"/>
      <c r="Q24" s="110"/>
      <c r="R24" s="335" t="s">
        <v>20</v>
      </c>
      <c r="S24" s="336"/>
      <c r="T24" s="337"/>
      <c r="U24" s="293">
        <f t="shared" si="2"/>
        <v>32</v>
      </c>
      <c r="V24" s="703">
        <f>IF($R$11="","",IF(VLOOKUP(U24,Mannschaften!$B$13:$E$141,4,FALSE)=0,"",(VLOOKUP(U24,Mannschaften!$B$13:$E$141,4,FALSE))))</f>
      </c>
      <c r="W24" s="704"/>
      <c r="X24" s="704"/>
      <c r="Y24" s="704"/>
      <c r="Z24" s="704"/>
      <c r="AA24" s="704"/>
      <c r="AB24" s="704"/>
      <c r="AC24" s="704"/>
      <c r="AD24" s="704"/>
      <c r="AE24" s="705"/>
      <c r="AF24" s="91"/>
      <c r="AG24" s="109"/>
      <c r="AH24" s="110"/>
      <c r="AM24" s="476"/>
      <c r="AN24" s="476"/>
      <c r="AO24" s="476"/>
      <c r="AP24" s="476"/>
      <c r="AQ24" s="476"/>
      <c r="AR24" s="476"/>
      <c r="AS24" s="476"/>
    </row>
    <row r="25" spans="1:45" s="189" customFormat="1" ht="18" customHeight="1" thickBot="1">
      <c r="A25" s="338" t="s">
        <v>21</v>
      </c>
      <c r="B25" s="339"/>
      <c r="C25" s="340"/>
      <c r="D25" s="301">
        <f t="shared" si="1"/>
        <v>21</v>
      </c>
      <c r="E25" s="728">
        <f>IF($A$11="","",IF(VLOOKUP(D25,Mannschaften!$B$13:$E$141,4,FALSE)=0,"",(VLOOKUP(D25,Mannschaften!$B$13:$E$141,4,FALSE))))</f>
      </c>
      <c r="F25" s="729"/>
      <c r="G25" s="729"/>
      <c r="H25" s="729"/>
      <c r="I25" s="729"/>
      <c r="J25" s="729"/>
      <c r="K25" s="729"/>
      <c r="L25" s="729"/>
      <c r="M25" s="729"/>
      <c r="N25" s="730"/>
      <c r="O25" s="111"/>
      <c r="P25" s="112"/>
      <c r="Q25" s="113"/>
      <c r="R25" s="338" t="s">
        <v>21</v>
      </c>
      <c r="S25" s="339"/>
      <c r="T25" s="340"/>
      <c r="U25" s="301">
        <f t="shared" si="2"/>
        <v>33</v>
      </c>
      <c r="V25" s="728">
        <f>IF($R$11="","",IF(VLOOKUP(U25,Mannschaften!$B$13:$E$141,4,FALSE)=0,"",(VLOOKUP(U25,Mannschaften!$B$13:$E$141,4,FALSE))))</f>
      </c>
      <c r="W25" s="729"/>
      <c r="X25" s="729"/>
      <c r="Y25" s="729"/>
      <c r="Z25" s="729"/>
      <c r="AA25" s="729"/>
      <c r="AB25" s="729"/>
      <c r="AC25" s="729"/>
      <c r="AD25" s="729"/>
      <c r="AE25" s="730"/>
      <c r="AF25" s="111"/>
      <c r="AG25" s="112"/>
      <c r="AH25" s="113"/>
      <c r="AM25" s="476"/>
      <c r="AN25" s="476"/>
      <c r="AO25" s="476"/>
      <c r="AP25" s="476"/>
      <c r="AQ25" s="476"/>
      <c r="AR25" s="476"/>
      <c r="AS25" s="476"/>
    </row>
    <row r="26" spans="1:45" s="189" customFormat="1" ht="18" customHeight="1" thickBot="1" thickTop="1">
      <c r="A26" s="114" t="s">
        <v>22</v>
      </c>
      <c r="B26" s="115"/>
      <c r="C26" s="116"/>
      <c r="D26" s="117"/>
      <c r="E26" s="116"/>
      <c r="F26" s="116"/>
      <c r="G26" s="88"/>
      <c r="H26" s="118" t="s">
        <v>23</v>
      </c>
      <c r="I26" s="395"/>
      <c r="J26" s="118" t="s">
        <v>24</v>
      </c>
      <c r="K26" s="119"/>
      <c r="L26" s="731" t="s">
        <v>93</v>
      </c>
      <c r="M26" s="732"/>
      <c r="N26" s="732"/>
      <c r="O26" s="118" t="s">
        <v>25</v>
      </c>
      <c r="P26" s="120"/>
      <c r="Q26" s="121" t="s">
        <v>24</v>
      </c>
      <c r="R26" s="122"/>
      <c r="S26" s="766" t="s">
        <v>136</v>
      </c>
      <c r="T26" s="767"/>
      <c r="U26" s="767"/>
      <c r="V26" s="767"/>
      <c r="W26" s="767"/>
      <c r="X26" s="767"/>
      <c r="Y26" s="768"/>
      <c r="Z26" s="768"/>
      <c r="AA26" s="768"/>
      <c r="AB26" s="768"/>
      <c r="AC26" s="768"/>
      <c r="AD26" s="768"/>
      <c r="AE26" s="768"/>
      <c r="AF26" s="768"/>
      <c r="AG26" s="768"/>
      <c r="AH26" s="769"/>
      <c r="AM26" s="476"/>
      <c r="AN26" s="476"/>
      <c r="AO26" s="476"/>
      <c r="AP26" s="476"/>
      <c r="AQ26" s="476"/>
      <c r="AR26" s="476"/>
      <c r="AS26" s="476"/>
    </row>
    <row r="27" spans="1:34" ht="18" customHeight="1">
      <c r="A27" s="706" t="s">
        <v>102</v>
      </c>
      <c r="B27" s="351"/>
      <c r="C27" s="262" t="s">
        <v>25</v>
      </c>
      <c r="D27" s="123"/>
      <c r="E27" s="345"/>
      <c r="F27" s="124"/>
      <c r="G27" s="124"/>
      <c r="H27" s="124"/>
      <c r="I27" s="125"/>
      <c r="J27" s="126"/>
      <c r="K27" s="124"/>
      <c r="L27" s="124"/>
      <c r="M27" s="124"/>
      <c r="N27" s="125"/>
      <c r="O27" s="126"/>
      <c r="P27" s="124"/>
      <c r="Q27" s="124"/>
      <c r="R27" s="124"/>
      <c r="S27" s="125"/>
      <c r="T27" s="126"/>
      <c r="U27" s="342"/>
      <c r="V27" s="124"/>
      <c r="W27" s="124"/>
      <c r="X27" s="124"/>
      <c r="Y27" s="127"/>
      <c r="Z27" s="126"/>
      <c r="AA27" s="124"/>
      <c r="AB27" s="124"/>
      <c r="AC27" s="124"/>
      <c r="AD27" s="125"/>
      <c r="AE27" s="126"/>
      <c r="AF27" s="124"/>
      <c r="AG27" s="124"/>
      <c r="AH27" s="346"/>
    </row>
    <row r="28" spans="1:34" ht="18" customHeight="1" thickBot="1">
      <c r="A28" s="707"/>
      <c r="B28" s="352"/>
      <c r="C28" s="265" t="s">
        <v>24</v>
      </c>
      <c r="D28" s="128"/>
      <c r="E28" s="347"/>
      <c r="F28" s="129"/>
      <c r="G28" s="129"/>
      <c r="H28" s="129"/>
      <c r="I28" s="130"/>
      <c r="J28" s="131"/>
      <c r="K28" s="129"/>
      <c r="L28" s="129"/>
      <c r="M28" s="129"/>
      <c r="N28" s="130"/>
      <c r="O28" s="131"/>
      <c r="P28" s="129"/>
      <c r="Q28" s="129"/>
      <c r="R28" s="129"/>
      <c r="S28" s="130"/>
      <c r="T28" s="131"/>
      <c r="U28" s="343"/>
      <c r="V28" s="129"/>
      <c r="W28" s="129"/>
      <c r="X28" s="129"/>
      <c r="Y28" s="132"/>
      <c r="Z28" s="131"/>
      <c r="AA28" s="129"/>
      <c r="AB28" s="129"/>
      <c r="AC28" s="129"/>
      <c r="AD28" s="130"/>
      <c r="AE28" s="131"/>
      <c r="AF28" s="129"/>
      <c r="AG28" s="129"/>
      <c r="AH28" s="348"/>
    </row>
    <row r="29" spans="1:34" ht="18" customHeight="1">
      <c r="A29" s="706" t="s">
        <v>94</v>
      </c>
      <c r="B29" s="351"/>
      <c r="C29" s="262" t="s">
        <v>25</v>
      </c>
      <c r="D29" s="123"/>
      <c r="E29" s="345"/>
      <c r="F29" s="124"/>
      <c r="G29" s="124"/>
      <c r="H29" s="124"/>
      <c r="I29" s="125"/>
      <c r="J29" s="126"/>
      <c r="K29" s="124"/>
      <c r="L29" s="124"/>
      <c r="M29" s="124"/>
      <c r="N29" s="125"/>
      <c r="O29" s="126"/>
      <c r="P29" s="124"/>
      <c r="Q29" s="124"/>
      <c r="R29" s="124"/>
      <c r="S29" s="125"/>
      <c r="T29" s="126"/>
      <c r="U29" s="342"/>
      <c r="V29" s="124"/>
      <c r="W29" s="124"/>
      <c r="X29" s="124"/>
      <c r="Y29" s="127"/>
      <c r="Z29" s="126"/>
      <c r="AA29" s="124"/>
      <c r="AB29" s="124"/>
      <c r="AC29" s="124"/>
      <c r="AD29" s="125"/>
      <c r="AE29" s="126"/>
      <c r="AF29" s="124"/>
      <c r="AG29" s="124"/>
      <c r="AH29" s="346"/>
    </row>
    <row r="30" spans="1:34" ht="18" customHeight="1" thickBot="1">
      <c r="A30" s="707"/>
      <c r="B30" s="352"/>
      <c r="C30" s="265" t="s">
        <v>24</v>
      </c>
      <c r="D30" s="128"/>
      <c r="E30" s="347"/>
      <c r="F30" s="129"/>
      <c r="G30" s="129"/>
      <c r="H30" s="129"/>
      <c r="I30" s="130"/>
      <c r="J30" s="131"/>
      <c r="K30" s="129"/>
      <c r="L30" s="129"/>
      <c r="M30" s="129"/>
      <c r="N30" s="130"/>
      <c r="O30" s="131"/>
      <c r="P30" s="129"/>
      <c r="Q30" s="129"/>
      <c r="R30" s="129"/>
      <c r="S30" s="130"/>
      <c r="T30" s="131"/>
      <c r="U30" s="343"/>
      <c r="V30" s="129"/>
      <c r="W30" s="129"/>
      <c r="X30" s="129"/>
      <c r="Y30" s="132"/>
      <c r="Z30" s="131"/>
      <c r="AA30" s="129"/>
      <c r="AB30" s="129"/>
      <c r="AC30" s="129"/>
      <c r="AD30" s="130"/>
      <c r="AE30" s="131"/>
      <c r="AF30" s="129"/>
      <c r="AG30" s="129"/>
      <c r="AH30" s="348"/>
    </row>
    <row r="31" spans="1:34" ht="18" customHeight="1">
      <c r="A31" s="706" t="s">
        <v>95</v>
      </c>
      <c r="B31" s="351"/>
      <c r="C31" s="262" t="s">
        <v>25</v>
      </c>
      <c r="D31" s="123"/>
      <c r="E31" s="345"/>
      <c r="F31" s="124"/>
      <c r="G31" s="124"/>
      <c r="H31" s="124"/>
      <c r="I31" s="125"/>
      <c r="J31" s="126"/>
      <c r="K31" s="124"/>
      <c r="L31" s="124"/>
      <c r="M31" s="124"/>
      <c r="N31" s="125"/>
      <c r="O31" s="126"/>
      <c r="P31" s="124"/>
      <c r="Q31" s="124"/>
      <c r="R31" s="124"/>
      <c r="S31" s="125"/>
      <c r="T31" s="126"/>
      <c r="U31" s="342"/>
      <c r="V31" s="124"/>
      <c r="W31" s="124"/>
      <c r="X31" s="124"/>
      <c r="Y31" s="127"/>
      <c r="Z31" s="126"/>
      <c r="AA31" s="124"/>
      <c r="AB31" s="124"/>
      <c r="AC31" s="124"/>
      <c r="AD31" s="125"/>
      <c r="AE31" s="126"/>
      <c r="AF31" s="124"/>
      <c r="AG31" s="124"/>
      <c r="AH31" s="346"/>
    </row>
    <row r="32" spans="1:34" ht="18" customHeight="1" thickBot="1">
      <c r="A32" s="707"/>
      <c r="B32" s="352"/>
      <c r="C32" s="353" t="s">
        <v>24</v>
      </c>
      <c r="D32" s="89"/>
      <c r="E32" s="349"/>
      <c r="F32" s="133"/>
      <c r="G32" s="133"/>
      <c r="H32" s="133"/>
      <c r="I32" s="134"/>
      <c r="J32" s="135"/>
      <c r="K32" s="133"/>
      <c r="L32" s="133"/>
      <c r="M32" s="133"/>
      <c r="N32" s="134"/>
      <c r="O32" s="135"/>
      <c r="P32" s="133"/>
      <c r="Q32" s="133"/>
      <c r="R32" s="133"/>
      <c r="S32" s="134"/>
      <c r="T32" s="135"/>
      <c r="U32" s="344"/>
      <c r="V32" s="133"/>
      <c r="W32" s="133"/>
      <c r="X32" s="133"/>
      <c r="Y32" s="136"/>
      <c r="Z32" s="135"/>
      <c r="AA32" s="133"/>
      <c r="AB32" s="133"/>
      <c r="AC32" s="133"/>
      <c r="AD32" s="134"/>
      <c r="AE32" s="135"/>
      <c r="AF32" s="133"/>
      <c r="AG32" s="133"/>
      <c r="AH32" s="350"/>
    </row>
    <row r="33" spans="1:34" ht="16.5" customHeight="1">
      <c r="A33" s="137"/>
      <c r="B33" s="735"/>
      <c r="C33" s="138"/>
      <c r="D33" s="123"/>
      <c r="E33" s="123"/>
      <c r="F33" s="123"/>
      <c r="G33" s="123"/>
      <c r="H33" s="139"/>
      <c r="I33" s="737" t="s">
        <v>102</v>
      </c>
      <c r="J33" s="738"/>
      <c r="K33" s="738"/>
      <c r="L33" s="738"/>
      <c r="M33" s="772"/>
      <c r="N33" s="737" t="s">
        <v>94</v>
      </c>
      <c r="O33" s="738"/>
      <c r="P33" s="738"/>
      <c r="Q33" s="738"/>
      <c r="R33" s="772"/>
      <c r="S33" s="737" t="s">
        <v>95</v>
      </c>
      <c r="T33" s="738"/>
      <c r="U33" s="738"/>
      <c r="V33" s="738"/>
      <c r="W33" s="738"/>
      <c r="X33" s="772"/>
      <c r="Y33" s="737" t="s">
        <v>96</v>
      </c>
      <c r="Z33" s="738"/>
      <c r="AA33" s="738"/>
      <c r="AB33" s="738"/>
      <c r="AC33" s="772"/>
      <c r="AD33" s="737" t="s">
        <v>35</v>
      </c>
      <c r="AE33" s="738"/>
      <c r="AF33" s="738"/>
      <c r="AG33" s="738"/>
      <c r="AH33" s="739"/>
    </row>
    <row r="34" spans="1:34" ht="18" customHeight="1" thickBot="1">
      <c r="A34" s="140"/>
      <c r="B34" s="736"/>
      <c r="C34" s="787" t="s">
        <v>84</v>
      </c>
      <c r="D34" s="788"/>
      <c r="E34" s="788"/>
      <c r="F34" s="788"/>
      <c r="G34" s="788"/>
      <c r="H34" s="789"/>
      <c r="I34" s="775"/>
      <c r="J34" s="773"/>
      <c r="K34" s="141" t="s">
        <v>6</v>
      </c>
      <c r="L34" s="773"/>
      <c r="M34" s="774"/>
      <c r="N34" s="775"/>
      <c r="O34" s="773"/>
      <c r="P34" s="141" t="s">
        <v>6</v>
      </c>
      <c r="Q34" s="773"/>
      <c r="R34" s="774"/>
      <c r="S34" s="775"/>
      <c r="T34" s="773"/>
      <c r="U34" s="26"/>
      <c r="V34" s="141" t="s">
        <v>6</v>
      </c>
      <c r="W34" s="773"/>
      <c r="X34" s="774"/>
      <c r="Y34" s="775"/>
      <c r="Z34" s="773"/>
      <c r="AA34" s="141" t="s">
        <v>6</v>
      </c>
      <c r="AB34" s="773"/>
      <c r="AC34" s="774"/>
      <c r="AD34" s="775"/>
      <c r="AE34" s="773"/>
      <c r="AF34" s="141" t="s">
        <v>6</v>
      </c>
      <c r="AG34" s="773"/>
      <c r="AH34" s="776"/>
    </row>
    <row r="35" spans="1:34" ht="19.5" customHeight="1">
      <c r="A35" s="140"/>
      <c r="B35" s="736"/>
      <c r="C35" s="785" t="s">
        <v>27</v>
      </c>
      <c r="D35" s="785"/>
      <c r="E35" s="785"/>
      <c r="F35" s="785"/>
      <c r="G35" s="785"/>
      <c r="H35" s="785"/>
      <c r="I35" s="779"/>
      <c r="J35" s="780"/>
      <c r="K35" s="780"/>
      <c r="L35" s="780"/>
      <c r="M35" s="780"/>
      <c r="N35" s="780"/>
      <c r="O35" s="780"/>
      <c r="P35" s="780"/>
      <c r="Q35" s="780"/>
      <c r="R35" s="780"/>
      <c r="S35" s="780"/>
      <c r="T35" s="780"/>
      <c r="U35" s="780"/>
      <c r="V35" s="780"/>
      <c r="W35" s="780"/>
      <c r="X35" s="781"/>
      <c r="Y35" s="737" t="s">
        <v>34</v>
      </c>
      <c r="Z35" s="738"/>
      <c r="AA35" s="738"/>
      <c r="AB35" s="738"/>
      <c r="AC35" s="772"/>
      <c r="AD35" s="737" t="s">
        <v>137</v>
      </c>
      <c r="AE35" s="738"/>
      <c r="AF35" s="738"/>
      <c r="AG35" s="738"/>
      <c r="AH35" s="739"/>
    </row>
    <row r="36" spans="1:34" ht="19.5" customHeight="1" thickBot="1">
      <c r="A36" s="142"/>
      <c r="B36" s="736"/>
      <c r="C36" s="786"/>
      <c r="D36" s="786"/>
      <c r="E36" s="786"/>
      <c r="F36" s="786"/>
      <c r="G36" s="786"/>
      <c r="H36" s="786"/>
      <c r="I36" s="782"/>
      <c r="J36" s="783"/>
      <c r="K36" s="783"/>
      <c r="L36" s="783"/>
      <c r="M36" s="783"/>
      <c r="N36" s="783"/>
      <c r="O36" s="783"/>
      <c r="P36" s="783"/>
      <c r="Q36" s="783"/>
      <c r="R36" s="783"/>
      <c r="S36" s="783"/>
      <c r="T36" s="783"/>
      <c r="U36" s="783"/>
      <c r="V36" s="783"/>
      <c r="W36" s="783"/>
      <c r="X36" s="784"/>
      <c r="Y36" s="778"/>
      <c r="Z36" s="733"/>
      <c r="AA36" s="341" t="s">
        <v>6</v>
      </c>
      <c r="AB36" s="733"/>
      <c r="AC36" s="734"/>
      <c r="AD36" s="777"/>
      <c r="AE36" s="733"/>
      <c r="AF36" s="733"/>
      <c r="AG36" s="770" t="s">
        <v>11</v>
      </c>
      <c r="AH36" s="771"/>
    </row>
    <row r="37" spans="1:34" ht="18" customHeight="1" thickBot="1" thickTop="1">
      <c r="A37" s="725" t="s">
        <v>28</v>
      </c>
      <c r="B37" s="726"/>
      <c r="C37" s="726"/>
      <c r="D37" s="726"/>
      <c r="E37" s="726"/>
      <c r="F37" s="726"/>
      <c r="G37" s="726"/>
      <c r="H37" s="726"/>
      <c r="I37" s="726"/>
      <c r="J37" s="726"/>
      <c r="K37" s="726"/>
      <c r="L37" s="726"/>
      <c r="M37" s="726"/>
      <c r="N37" s="726"/>
      <c r="O37" s="726"/>
      <c r="P37" s="726"/>
      <c r="Q37" s="726"/>
      <c r="R37" s="726"/>
      <c r="S37" s="726"/>
      <c r="T37" s="726"/>
      <c r="U37" s="726"/>
      <c r="V37" s="726"/>
      <c r="W37" s="726"/>
      <c r="X37" s="726"/>
      <c r="Y37" s="726"/>
      <c r="Z37" s="726"/>
      <c r="AA37" s="726"/>
      <c r="AB37" s="726"/>
      <c r="AC37" s="726"/>
      <c r="AD37" s="726"/>
      <c r="AE37" s="726"/>
      <c r="AF37" s="726"/>
      <c r="AG37" s="726"/>
      <c r="AH37" s="727"/>
    </row>
    <row r="38" spans="1:34" ht="18" customHeight="1" thickBot="1">
      <c r="A38" s="354" t="s">
        <v>139</v>
      </c>
      <c r="B38" s="355"/>
      <c r="C38" s="355"/>
      <c r="D38" s="356"/>
      <c r="E38" s="355"/>
      <c r="F38" s="355"/>
      <c r="G38" s="357"/>
      <c r="H38" s="355"/>
      <c r="I38" s="355"/>
      <c r="J38" s="355"/>
      <c r="K38" s="355"/>
      <c r="L38" s="355"/>
      <c r="M38" s="355"/>
      <c r="N38" s="355"/>
      <c r="O38" s="355"/>
      <c r="P38" s="355"/>
      <c r="Q38" s="358"/>
      <c r="R38" s="359" t="s">
        <v>140</v>
      </c>
      <c r="S38" s="355"/>
      <c r="T38" s="355"/>
      <c r="U38" s="356"/>
      <c r="V38" s="355"/>
      <c r="W38" s="360"/>
      <c r="X38" s="361"/>
      <c r="Y38" s="361"/>
      <c r="Z38" s="361"/>
      <c r="AA38" s="361"/>
      <c r="AB38" s="361"/>
      <c r="AC38" s="361"/>
      <c r="AD38" s="361"/>
      <c r="AE38" s="361"/>
      <c r="AF38" s="361"/>
      <c r="AG38" s="361"/>
      <c r="AH38" s="362"/>
    </row>
    <row r="39" spans="1:34" ht="18" customHeight="1" thickBot="1">
      <c r="A39" s="354" t="s">
        <v>13</v>
      </c>
      <c r="B39" s="355"/>
      <c r="C39" s="355"/>
      <c r="D39" s="356"/>
      <c r="E39" s="355"/>
      <c r="F39" s="355"/>
      <c r="G39" s="355"/>
      <c r="H39" s="355"/>
      <c r="I39" s="355"/>
      <c r="J39" s="355"/>
      <c r="K39" s="355"/>
      <c r="L39" s="355"/>
      <c r="M39" s="355"/>
      <c r="N39" s="355"/>
      <c r="O39" s="355"/>
      <c r="P39" s="355"/>
      <c r="Q39" s="358"/>
      <c r="R39" s="363" t="s">
        <v>10</v>
      </c>
      <c r="S39" s="355"/>
      <c r="T39" s="355"/>
      <c r="U39" s="356"/>
      <c r="V39" s="355"/>
      <c r="W39" s="364"/>
      <c r="X39" s="355"/>
      <c r="Y39" s="355"/>
      <c r="Z39" s="355"/>
      <c r="AA39" s="355"/>
      <c r="AB39" s="355"/>
      <c r="AC39" s="355"/>
      <c r="AD39" s="355"/>
      <c r="AE39" s="355"/>
      <c r="AF39" s="355"/>
      <c r="AG39" s="355"/>
      <c r="AH39" s="365"/>
    </row>
    <row r="40" spans="1:34" ht="18" customHeight="1" thickBot="1">
      <c r="A40" s="366" t="s">
        <v>29</v>
      </c>
      <c r="B40" s="367"/>
      <c r="C40" s="367"/>
      <c r="D40" s="368"/>
      <c r="E40" s="367"/>
      <c r="F40" s="367"/>
      <c r="G40" s="367"/>
      <c r="H40" s="367"/>
      <c r="I40" s="367"/>
      <c r="J40" s="369" t="s">
        <v>30</v>
      </c>
      <c r="K40" s="370"/>
      <c r="L40" s="370"/>
      <c r="M40" s="370"/>
      <c r="N40" s="371"/>
      <c r="O40" s="367"/>
      <c r="P40" s="369" t="s">
        <v>31</v>
      </c>
      <c r="Q40" s="370"/>
      <c r="R40" s="370"/>
      <c r="S40" s="370"/>
      <c r="T40" s="371"/>
      <c r="U40" s="368"/>
      <c r="V40" s="367"/>
      <c r="W40" s="369" t="s">
        <v>32</v>
      </c>
      <c r="X40" s="370"/>
      <c r="Y40" s="370"/>
      <c r="Z40" s="370"/>
      <c r="AA40" s="370"/>
      <c r="AB40" s="371"/>
      <c r="AC40" s="367"/>
      <c r="AD40" s="369" t="s">
        <v>33</v>
      </c>
      <c r="AE40" s="370"/>
      <c r="AF40" s="370"/>
      <c r="AG40" s="371"/>
      <c r="AH40" s="372"/>
    </row>
    <row r="41" spans="1:34" ht="13.5" thickTop="1">
      <c r="A41"/>
      <c r="B41"/>
      <c r="C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V41"/>
      <c r="W41"/>
      <c r="X41"/>
      <c r="Y41"/>
      <c r="Z41"/>
      <c r="AA41"/>
      <c r="AB41"/>
      <c r="AC41"/>
      <c r="AD41"/>
      <c r="AE41"/>
      <c r="AF41"/>
      <c r="AG41"/>
      <c r="AH41"/>
    </row>
    <row r="42" spans="1:34" ht="12.75">
      <c r="A42" s="17" t="s">
        <v>138</v>
      </c>
      <c r="B42"/>
      <c r="C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V42"/>
      <c r="W42"/>
      <c r="X42"/>
      <c r="Y42"/>
      <c r="Z42"/>
      <c r="AA42"/>
      <c r="AB42"/>
      <c r="AC42"/>
      <c r="AD42"/>
      <c r="AE42"/>
      <c r="AF42"/>
      <c r="AG42"/>
      <c r="AH42"/>
    </row>
    <row r="43" spans="1:34" ht="12.75">
      <c r="A43"/>
      <c r="B43"/>
      <c r="C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V43"/>
      <c r="W43"/>
      <c r="X43"/>
      <c r="Y43"/>
      <c r="Z43"/>
      <c r="AA43"/>
      <c r="AB43"/>
      <c r="AC43"/>
      <c r="AD43"/>
      <c r="AE43"/>
      <c r="AF43"/>
      <c r="AG43"/>
      <c r="AH43"/>
    </row>
    <row r="44" spans="1:34" ht="12.75">
      <c r="A44"/>
      <c r="B44"/>
      <c r="C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V44"/>
      <c r="W44"/>
      <c r="X44"/>
      <c r="Y44"/>
      <c r="Z44"/>
      <c r="AA44"/>
      <c r="AB44"/>
      <c r="AC44"/>
      <c r="AD44"/>
      <c r="AE44"/>
      <c r="AF44"/>
      <c r="AG44"/>
      <c r="AH44"/>
    </row>
    <row r="45" spans="1:34" ht="12.75">
      <c r="A45"/>
      <c r="B45"/>
      <c r="C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V45"/>
      <c r="W45"/>
      <c r="X45"/>
      <c r="Y45"/>
      <c r="Z45"/>
      <c r="AA45"/>
      <c r="AB45"/>
      <c r="AC45"/>
      <c r="AD45"/>
      <c r="AE45"/>
      <c r="AF45"/>
      <c r="AG45"/>
      <c r="AH45"/>
    </row>
    <row r="46" spans="1:34" ht="12.75">
      <c r="A46"/>
      <c r="B46"/>
      <c r="C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V46"/>
      <c r="W46"/>
      <c r="X46"/>
      <c r="Y46"/>
      <c r="Z46"/>
      <c r="AA46"/>
      <c r="AB46"/>
      <c r="AC46"/>
      <c r="AD46"/>
      <c r="AE46"/>
      <c r="AF46"/>
      <c r="AG46"/>
      <c r="AH46"/>
    </row>
    <row r="47" spans="1:34" ht="12.75">
      <c r="A47"/>
      <c r="B47"/>
      <c r="C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V47"/>
      <c r="W47"/>
      <c r="X47"/>
      <c r="Y47"/>
      <c r="Z47"/>
      <c r="AA47"/>
      <c r="AB47"/>
      <c r="AC47"/>
      <c r="AD47"/>
      <c r="AE47"/>
      <c r="AF47"/>
      <c r="AG47"/>
      <c r="AH47"/>
    </row>
    <row r="48" spans="1:34" ht="12.75">
      <c r="A48"/>
      <c r="B48"/>
      <c r="C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V48"/>
      <c r="W48"/>
      <c r="X48"/>
      <c r="Y48"/>
      <c r="Z48"/>
      <c r="AA48"/>
      <c r="AB48"/>
      <c r="AC48"/>
      <c r="AD48"/>
      <c r="AE48"/>
      <c r="AF48"/>
      <c r="AG48"/>
      <c r="AH48"/>
    </row>
    <row r="49" spans="1:34" ht="12.75">
      <c r="A49"/>
      <c r="B49"/>
      <c r="C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V49"/>
      <c r="W49"/>
      <c r="X49"/>
      <c r="Y49"/>
      <c r="Z49"/>
      <c r="AA49"/>
      <c r="AB49"/>
      <c r="AC49"/>
      <c r="AD49"/>
      <c r="AE49"/>
      <c r="AF49"/>
      <c r="AG49"/>
      <c r="AH49"/>
    </row>
    <row r="50" spans="1:34" ht="12.75">
      <c r="A50"/>
      <c r="B50"/>
      <c r="C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V50"/>
      <c r="W50"/>
      <c r="X50"/>
      <c r="Y50"/>
      <c r="Z50"/>
      <c r="AA50"/>
      <c r="AB50"/>
      <c r="AC50"/>
      <c r="AD50"/>
      <c r="AE50"/>
      <c r="AF50"/>
      <c r="AG50"/>
      <c r="AH50"/>
    </row>
    <row r="51" spans="1:34" ht="12.75">
      <c r="A51"/>
      <c r="B51"/>
      <c r="C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V51"/>
      <c r="W51"/>
      <c r="X51"/>
      <c r="Y51"/>
      <c r="Z51"/>
      <c r="AA51"/>
      <c r="AB51"/>
      <c r="AC51"/>
      <c r="AD51"/>
      <c r="AE51"/>
      <c r="AF51"/>
      <c r="AG51"/>
      <c r="AH51"/>
    </row>
    <row r="52" spans="1:34" ht="12.75">
      <c r="A52"/>
      <c r="B52"/>
      <c r="C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V52"/>
      <c r="W52"/>
      <c r="X52"/>
      <c r="Y52"/>
      <c r="Z52"/>
      <c r="AA52"/>
      <c r="AB52"/>
      <c r="AC52"/>
      <c r="AD52"/>
      <c r="AE52"/>
      <c r="AF52"/>
      <c r="AG52"/>
      <c r="AH52"/>
    </row>
    <row r="53" spans="1:34" ht="12.75">
      <c r="A53"/>
      <c r="B53"/>
      <c r="C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V53"/>
      <c r="W53"/>
      <c r="X53"/>
      <c r="Y53"/>
      <c r="Z53"/>
      <c r="AA53"/>
      <c r="AB53"/>
      <c r="AC53"/>
      <c r="AD53"/>
      <c r="AE53"/>
      <c r="AF53"/>
      <c r="AG53"/>
      <c r="AH53"/>
    </row>
    <row r="54" spans="1:34" ht="12.75">
      <c r="A54"/>
      <c r="B54"/>
      <c r="C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V54"/>
      <c r="W54"/>
      <c r="X54"/>
      <c r="Y54"/>
      <c r="Z54"/>
      <c r="AA54"/>
      <c r="AB54"/>
      <c r="AC54"/>
      <c r="AD54"/>
      <c r="AE54"/>
      <c r="AF54"/>
      <c r="AG54"/>
      <c r="AH54"/>
    </row>
    <row r="55" spans="1:34" ht="12.75">
      <c r="A55"/>
      <c r="B55"/>
      <c r="C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V55"/>
      <c r="W55"/>
      <c r="X55"/>
      <c r="Y55"/>
      <c r="Z55"/>
      <c r="AA55"/>
      <c r="AB55"/>
      <c r="AC55"/>
      <c r="AD55"/>
      <c r="AE55"/>
      <c r="AF55"/>
      <c r="AG55"/>
      <c r="AH55"/>
    </row>
    <row r="56" spans="1:34" ht="12.75">
      <c r="A56"/>
      <c r="B56"/>
      <c r="C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V56"/>
      <c r="W56"/>
      <c r="X56"/>
      <c r="Y56"/>
      <c r="Z56"/>
      <c r="AA56"/>
      <c r="AB56"/>
      <c r="AC56"/>
      <c r="AD56"/>
      <c r="AE56"/>
      <c r="AF56"/>
      <c r="AG56"/>
      <c r="AH56"/>
    </row>
    <row r="57" spans="1:34" ht="12.75">
      <c r="A57"/>
      <c r="B57"/>
      <c r="C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V57"/>
      <c r="W57"/>
      <c r="X57"/>
      <c r="Y57"/>
      <c r="Z57"/>
      <c r="AA57"/>
      <c r="AB57"/>
      <c r="AC57"/>
      <c r="AD57"/>
      <c r="AE57"/>
      <c r="AF57"/>
      <c r="AG57"/>
      <c r="AH57"/>
    </row>
    <row r="58" spans="1:34" ht="12.75">
      <c r="A58"/>
      <c r="B58"/>
      <c r="C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V58"/>
      <c r="W58"/>
      <c r="X58"/>
      <c r="Y58"/>
      <c r="Z58"/>
      <c r="AA58"/>
      <c r="AB58"/>
      <c r="AC58"/>
      <c r="AD58"/>
      <c r="AE58"/>
      <c r="AF58"/>
      <c r="AG58"/>
      <c r="AH58"/>
    </row>
    <row r="59" spans="1:34" ht="12.75">
      <c r="A59"/>
      <c r="B59"/>
      <c r="C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V59"/>
      <c r="W59"/>
      <c r="X59"/>
      <c r="Y59"/>
      <c r="Z59"/>
      <c r="AA59"/>
      <c r="AB59"/>
      <c r="AC59"/>
      <c r="AD59"/>
      <c r="AE59"/>
      <c r="AF59"/>
      <c r="AG59"/>
      <c r="AH59"/>
    </row>
    <row r="60" spans="1:34" ht="12.75">
      <c r="A60"/>
      <c r="B60"/>
      <c r="C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V60"/>
      <c r="W60"/>
      <c r="X60"/>
      <c r="Y60"/>
      <c r="Z60"/>
      <c r="AA60"/>
      <c r="AB60"/>
      <c r="AC60"/>
      <c r="AD60"/>
      <c r="AE60"/>
      <c r="AF60"/>
      <c r="AG60"/>
      <c r="AH60"/>
    </row>
    <row r="61" spans="1:34" ht="12.75">
      <c r="A61"/>
      <c r="B61"/>
      <c r="C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V61"/>
      <c r="W61"/>
      <c r="X61"/>
      <c r="Y61"/>
      <c r="Z61"/>
      <c r="AA61"/>
      <c r="AB61"/>
      <c r="AC61"/>
      <c r="AD61"/>
      <c r="AE61"/>
      <c r="AF61"/>
      <c r="AG61"/>
      <c r="AH61"/>
    </row>
    <row r="62" spans="1:34" ht="12.75">
      <c r="A62"/>
      <c r="B62"/>
      <c r="C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V62"/>
      <c r="W62"/>
      <c r="X62"/>
      <c r="Y62"/>
      <c r="Z62"/>
      <c r="AA62"/>
      <c r="AB62"/>
      <c r="AC62"/>
      <c r="AD62"/>
      <c r="AE62"/>
      <c r="AF62"/>
      <c r="AG62"/>
      <c r="AH62"/>
    </row>
    <row r="63" spans="1:34" ht="12.75">
      <c r="A63"/>
      <c r="B63"/>
      <c r="C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V63"/>
      <c r="W63"/>
      <c r="X63"/>
      <c r="Y63"/>
      <c r="Z63"/>
      <c r="AA63"/>
      <c r="AB63"/>
      <c r="AC63"/>
      <c r="AD63"/>
      <c r="AE63"/>
      <c r="AF63"/>
      <c r="AG63"/>
      <c r="AH63"/>
    </row>
    <row r="64" spans="1:34" ht="12.75">
      <c r="A64"/>
      <c r="B64"/>
      <c r="C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V64"/>
      <c r="W64"/>
      <c r="X64"/>
      <c r="Y64"/>
      <c r="Z64"/>
      <c r="AA64"/>
      <c r="AB64"/>
      <c r="AC64"/>
      <c r="AD64"/>
      <c r="AE64"/>
      <c r="AF64"/>
      <c r="AG64"/>
      <c r="AH64"/>
    </row>
    <row r="65" spans="1:34" ht="12.75">
      <c r="A65"/>
      <c r="B65"/>
      <c r="C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V65"/>
      <c r="W65"/>
      <c r="X65"/>
      <c r="Y65"/>
      <c r="Z65"/>
      <c r="AA65"/>
      <c r="AB65"/>
      <c r="AC65"/>
      <c r="AD65"/>
      <c r="AE65"/>
      <c r="AF65"/>
      <c r="AG65"/>
      <c r="AH65"/>
    </row>
    <row r="66" spans="1:34" ht="12.75">
      <c r="A66"/>
      <c r="B66"/>
      <c r="C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V66"/>
      <c r="W66"/>
      <c r="X66"/>
      <c r="Y66"/>
      <c r="Z66"/>
      <c r="AA66"/>
      <c r="AB66"/>
      <c r="AC66"/>
      <c r="AD66"/>
      <c r="AE66"/>
      <c r="AF66"/>
      <c r="AG66"/>
      <c r="AH66"/>
    </row>
    <row r="67" spans="1:34" ht="12.75">
      <c r="A67"/>
      <c r="B67"/>
      <c r="C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V67"/>
      <c r="W67"/>
      <c r="X67"/>
      <c r="Y67"/>
      <c r="Z67"/>
      <c r="AA67"/>
      <c r="AB67"/>
      <c r="AC67"/>
      <c r="AD67"/>
      <c r="AE67"/>
      <c r="AF67"/>
      <c r="AG67"/>
      <c r="AH67"/>
    </row>
    <row r="68" spans="1:34" ht="12.75">
      <c r="A68"/>
      <c r="B68"/>
      <c r="C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V68"/>
      <c r="W68"/>
      <c r="X68"/>
      <c r="Y68"/>
      <c r="Z68"/>
      <c r="AA68"/>
      <c r="AB68"/>
      <c r="AC68"/>
      <c r="AD68"/>
      <c r="AE68"/>
      <c r="AF68"/>
      <c r="AG68"/>
      <c r="AH68"/>
    </row>
    <row r="69" spans="1:34" ht="12.75">
      <c r="A69"/>
      <c r="B69"/>
      <c r="C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V69"/>
      <c r="W69"/>
      <c r="X69"/>
      <c r="Y69"/>
      <c r="Z69"/>
      <c r="AA69"/>
      <c r="AB69"/>
      <c r="AC69"/>
      <c r="AD69"/>
      <c r="AE69"/>
      <c r="AF69"/>
      <c r="AG69"/>
      <c r="AH69"/>
    </row>
    <row r="70" spans="1:34" ht="12.75">
      <c r="A70"/>
      <c r="B70"/>
      <c r="C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V70"/>
      <c r="W70"/>
      <c r="X70"/>
      <c r="Y70"/>
      <c r="Z70"/>
      <c r="AA70"/>
      <c r="AB70"/>
      <c r="AC70"/>
      <c r="AD70"/>
      <c r="AE70"/>
      <c r="AF70"/>
      <c r="AG70"/>
      <c r="AH70"/>
    </row>
    <row r="71" spans="1:34" ht="12.75">
      <c r="A71"/>
      <c r="B71"/>
      <c r="C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V71"/>
      <c r="W71"/>
      <c r="X71"/>
      <c r="Y71"/>
      <c r="Z71"/>
      <c r="AA71"/>
      <c r="AB71"/>
      <c r="AC71"/>
      <c r="AD71"/>
      <c r="AE71"/>
      <c r="AF71"/>
      <c r="AG71"/>
      <c r="AH71"/>
    </row>
    <row r="72" spans="1:34" ht="12.75">
      <c r="A72"/>
      <c r="B72"/>
      <c r="C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V72"/>
      <c r="W72"/>
      <c r="X72"/>
      <c r="Y72"/>
      <c r="Z72"/>
      <c r="AA72"/>
      <c r="AB72"/>
      <c r="AC72"/>
      <c r="AD72"/>
      <c r="AE72"/>
      <c r="AF72"/>
      <c r="AG72"/>
      <c r="AH72"/>
    </row>
    <row r="73" spans="1:34" ht="12.75">
      <c r="A73"/>
      <c r="B73"/>
      <c r="C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V73"/>
      <c r="W73"/>
      <c r="X73"/>
      <c r="Y73"/>
      <c r="Z73"/>
      <c r="AA73"/>
      <c r="AB73"/>
      <c r="AC73"/>
      <c r="AD73"/>
      <c r="AE73"/>
      <c r="AF73"/>
      <c r="AG73"/>
      <c r="AH73"/>
    </row>
    <row r="74" spans="1:34" ht="12.75">
      <c r="A74"/>
      <c r="B74"/>
      <c r="C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V74"/>
      <c r="W74"/>
      <c r="X74"/>
      <c r="Y74"/>
      <c r="Z74"/>
      <c r="AA74"/>
      <c r="AB74"/>
      <c r="AC74"/>
      <c r="AD74"/>
      <c r="AE74"/>
      <c r="AF74"/>
      <c r="AG74"/>
      <c r="AH74"/>
    </row>
    <row r="75" spans="1:34" ht="12.75">
      <c r="A75"/>
      <c r="B75"/>
      <c r="C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V75"/>
      <c r="W75"/>
      <c r="X75"/>
      <c r="Y75"/>
      <c r="Z75"/>
      <c r="AA75"/>
      <c r="AB75"/>
      <c r="AC75"/>
      <c r="AD75"/>
      <c r="AE75"/>
      <c r="AF75"/>
      <c r="AG75"/>
      <c r="AH75"/>
    </row>
    <row r="76" spans="1:34" ht="12.75">
      <c r="A76"/>
      <c r="B76"/>
      <c r="C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V76"/>
      <c r="W76"/>
      <c r="X76"/>
      <c r="Y76"/>
      <c r="Z76"/>
      <c r="AA76"/>
      <c r="AB76"/>
      <c r="AC76"/>
      <c r="AD76"/>
      <c r="AE76"/>
      <c r="AF76"/>
      <c r="AG76"/>
      <c r="AH76"/>
    </row>
    <row r="77" spans="1:34" ht="12.75">
      <c r="A77"/>
      <c r="B77"/>
      <c r="C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V77"/>
      <c r="W77"/>
      <c r="X77"/>
      <c r="Y77"/>
      <c r="Z77"/>
      <c r="AA77"/>
      <c r="AB77"/>
      <c r="AC77"/>
      <c r="AD77"/>
      <c r="AE77"/>
      <c r="AF77"/>
      <c r="AG77"/>
      <c r="AH77"/>
    </row>
    <row r="78" spans="1:34" ht="12.75">
      <c r="A78"/>
      <c r="B78"/>
      <c r="C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V78"/>
      <c r="W78"/>
      <c r="X78"/>
      <c r="Y78"/>
      <c r="Z78"/>
      <c r="AA78"/>
      <c r="AB78"/>
      <c r="AC78"/>
      <c r="AD78"/>
      <c r="AE78"/>
      <c r="AF78"/>
      <c r="AG78"/>
      <c r="AH78"/>
    </row>
    <row r="79" spans="1:34" ht="12.75">
      <c r="A79"/>
      <c r="B79"/>
      <c r="C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V79"/>
      <c r="W79"/>
      <c r="X79"/>
      <c r="Y79"/>
      <c r="Z79"/>
      <c r="AA79"/>
      <c r="AB79"/>
      <c r="AC79"/>
      <c r="AD79"/>
      <c r="AE79"/>
      <c r="AF79"/>
      <c r="AG79"/>
      <c r="AH79"/>
    </row>
    <row r="80" spans="1:34" ht="12.75">
      <c r="A80"/>
      <c r="B80"/>
      <c r="C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V80"/>
      <c r="W80"/>
      <c r="X80"/>
      <c r="Y80"/>
      <c r="Z80"/>
      <c r="AA80"/>
      <c r="AB80"/>
      <c r="AC80"/>
      <c r="AD80"/>
      <c r="AE80"/>
      <c r="AF80"/>
      <c r="AG80"/>
      <c r="AH80"/>
    </row>
    <row r="81" spans="1:34" ht="12.75">
      <c r="A81"/>
      <c r="B81"/>
      <c r="C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V81"/>
      <c r="W81"/>
      <c r="X81"/>
      <c r="Y81"/>
      <c r="Z81"/>
      <c r="AA81"/>
      <c r="AB81"/>
      <c r="AC81"/>
      <c r="AD81"/>
      <c r="AE81"/>
      <c r="AF81"/>
      <c r="AG81"/>
      <c r="AH81"/>
    </row>
    <row r="82" spans="1:34" ht="12.75">
      <c r="A82"/>
      <c r="B82"/>
      <c r="C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V82"/>
      <c r="W82"/>
      <c r="X82"/>
      <c r="Y82"/>
      <c r="Z82"/>
      <c r="AA82"/>
      <c r="AB82"/>
      <c r="AC82"/>
      <c r="AD82"/>
      <c r="AE82"/>
      <c r="AF82"/>
      <c r="AG82"/>
      <c r="AH82"/>
    </row>
    <row r="83" spans="1:34" ht="12.75">
      <c r="A83"/>
      <c r="B83"/>
      <c r="C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V83"/>
      <c r="W83"/>
      <c r="X83"/>
      <c r="Y83"/>
      <c r="Z83"/>
      <c r="AA83"/>
      <c r="AB83"/>
      <c r="AC83"/>
      <c r="AD83"/>
      <c r="AE83"/>
      <c r="AF83"/>
      <c r="AG83"/>
      <c r="AH83"/>
    </row>
    <row r="84" spans="1:34" ht="12.75">
      <c r="A84"/>
      <c r="B84"/>
      <c r="C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V84"/>
      <c r="W84"/>
      <c r="X84"/>
      <c r="Y84"/>
      <c r="Z84"/>
      <c r="AA84"/>
      <c r="AB84"/>
      <c r="AC84"/>
      <c r="AD84"/>
      <c r="AE84"/>
      <c r="AF84"/>
      <c r="AG84"/>
      <c r="AH84"/>
    </row>
    <row r="85" spans="1:34" ht="12.75">
      <c r="A85"/>
      <c r="B85"/>
      <c r="C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V85"/>
      <c r="W85"/>
      <c r="X85"/>
      <c r="Y85"/>
      <c r="Z85"/>
      <c r="AA85"/>
      <c r="AB85"/>
      <c r="AC85"/>
      <c r="AD85"/>
      <c r="AE85"/>
      <c r="AF85"/>
      <c r="AG85"/>
      <c r="AH85"/>
    </row>
    <row r="86" spans="1:34" ht="12.75">
      <c r="A86"/>
      <c r="B86"/>
      <c r="C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V86"/>
      <c r="W86"/>
      <c r="X86"/>
      <c r="Y86"/>
      <c r="Z86"/>
      <c r="AA86"/>
      <c r="AB86"/>
      <c r="AC86"/>
      <c r="AD86"/>
      <c r="AE86"/>
      <c r="AF86"/>
      <c r="AG86"/>
      <c r="AH86"/>
    </row>
    <row r="87" spans="1:34" ht="12.75">
      <c r="A87"/>
      <c r="B87"/>
      <c r="C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V87"/>
      <c r="W87"/>
      <c r="X87"/>
      <c r="Y87"/>
      <c r="Z87"/>
      <c r="AA87"/>
      <c r="AB87"/>
      <c r="AC87"/>
      <c r="AD87"/>
      <c r="AE87"/>
      <c r="AF87"/>
      <c r="AG87"/>
      <c r="AH87"/>
    </row>
    <row r="88" spans="1:34" ht="12.75">
      <c r="A88"/>
      <c r="B88"/>
      <c r="C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V88"/>
      <c r="W88"/>
      <c r="X88"/>
      <c r="Y88"/>
      <c r="Z88"/>
      <c r="AA88"/>
      <c r="AB88"/>
      <c r="AC88"/>
      <c r="AD88"/>
      <c r="AE88"/>
      <c r="AF88"/>
      <c r="AG88"/>
      <c r="AH88"/>
    </row>
    <row r="89" spans="1:34" ht="12.75">
      <c r="A89"/>
      <c r="B89"/>
      <c r="C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V89"/>
      <c r="W89"/>
      <c r="X89"/>
      <c r="Y89"/>
      <c r="Z89"/>
      <c r="AA89"/>
      <c r="AB89"/>
      <c r="AC89"/>
      <c r="AD89"/>
      <c r="AE89"/>
      <c r="AF89"/>
      <c r="AG89"/>
      <c r="AH89"/>
    </row>
    <row r="90" spans="1:34" ht="12.75">
      <c r="A90"/>
      <c r="B90"/>
      <c r="C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V90"/>
      <c r="W90"/>
      <c r="X90"/>
      <c r="Y90"/>
      <c r="Z90"/>
      <c r="AA90"/>
      <c r="AB90"/>
      <c r="AC90"/>
      <c r="AD90"/>
      <c r="AE90"/>
      <c r="AF90"/>
      <c r="AG90"/>
      <c r="AH90"/>
    </row>
    <row r="91" spans="1:34" ht="12.75">
      <c r="A91"/>
      <c r="B91"/>
      <c r="C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V91"/>
      <c r="W91"/>
      <c r="X91"/>
      <c r="Y91"/>
      <c r="Z91"/>
      <c r="AA91"/>
      <c r="AB91"/>
      <c r="AC91"/>
      <c r="AD91"/>
      <c r="AE91"/>
      <c r="AF91"/>
      <c r="AG91"/>
      <c r="AH91"/>
    </row>
    <row r="92" spans="1:34" ht="12.75">
      <c r="A92"/>
      <c r="B92"/>
      <c r="C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V92"/>
      <c r="W92"/>
      <c r="X92"/>
      <c r="Y92"/>
      <c r="Z92"/>
      <c r="AA92"/>
      <c r="AB92"/>
      <c r="AC92"/>
      <c r="AD92"/>
      <c r="AE92"/>
      <c r="AF92"/>
      <c r="AG92"/>
      <c r="AH92"/>
    </row>
    <row r="93" spans="1:34" ht="12.75">
      <c r="A93"/>
      <c r="B93"/>
      <c r="C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V93"/>
      <c r="W93"/>
      <c r="X93"/>
      <c r="Y93"/>
      <c r="Z93"/>
      <c r="AA93"/>
      <c r="AB93"/>
      <c r="AC93"/>
      <c r="AD93"/>
      <c r="AE93"/>
      <c r="AF93"/>
      <c r="AG93"/>
      <c r="AH93"/>
    </row>
    <row r="94" spans="1:34" ht="12.75">
      <c r="A94"/>
      <c r="B94"/>
      <c r="C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V94"/>
      <c r="W94"/>
      <c r="X94"/>
      <c r="Y94"/>
      <c r="Z94"/>
      <c r="AA94"/>
      <c r="AB94"/>
      <c r="AC94"/>
      <c r="AD94"/>
      <c r="AE94"/>
      <c r="AF94"/>
      <c r="AG94"/>
      <c r="AH94"/>
    </row>
    <row r="95" spans="1:34" ht="12.75">
      <c r="A95"/>
      <c r="B95"/>
      <c r="C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V95"/>
      <c r="W95"/>
      <c r="X95"/>
      <c r="Y95"/>
      <c r="Z95"/>
      <c r="AA95"/>
      <c r="AB95"/>
      <c r="AC95"/>
      <c r="AD95"/>
      <c r="AE95"/>
      <c r="AF95"/>
      <c r="AG95"/>
      <c r="AH95"/>
    </row>
    <row r="96" spans="1:34" ht="12.75">
      <c r="A96"/>
      <c r="B96"/>
      <c r="C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V96"/>
      <c r="W96"/>
      <c r="X96"/>
      <c r="Y96"/>
      <c r="Z96"/>
      <c r="AA96"/>
      <c r="AB96"/>
      <c r="AC96"/>
      <c r="AD96"/>
      <c r="AE96"/>
      <c r="AF96"/>
      <c r="AG96"/>
      <c r="AH96"/>
    </row>
    <row r="97" spans="1:34" ht="12.75">
      <c r="A97"/>
      <c r="B97"/>
      <c r="C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V97"/>
      <c r="W97"/>
      <c r="X97"/>
      <c r="Y97"/>
      <c r="Z97"/>
      <c r="AA97"/>
      <c r="AB97"/>
      <c r="AC97"/>
      <c r="AD97"/>
      <c r="AE97"/>
      <c r="AF97"/>
      <c r="AG97"/>
      <c r="AH97"/>
    </row>
    <row r="98" spans="1:34" ht="12.75">
      <c r="A98"/>
      <c r="B98"/>
      <c r="C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V98"/>
      <c r="W98"/>
      <c r="X98"/>
      <c r="Y98"/>
      <c r="Z98"/>
      <c r="AA98"/>
      <c r="AB98"/>
      <c r="AC98"/>
      <c r="AD98"/>
      <c r="AE98"/>
      <c r="AF98"/>
      <c r="AG98"/>
      <c r="AH98"/>
    </row>
    <row r="99" spans="1:34" ht="12.75">
      <c r="A99"/>
      <c r="B99"/>
      <c r="C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V99"/>
      <c r="W99"/>
      <c r="X99"/>
      <c r="Y99"/>
      <c r="Z99"/>
      <c r="AA99"/>
      <c r="AB99"/>
      <c r="AC99"/>
      <c r="AD99"/>
      <c r="AE99"/>
      <c r="AF99"/>
      <c r="AG99"/>
      <c r="AH99"/>
    </row>
    <row r="100" spans="1:34" ht="12.75">
      <c r="A100"/>
      <c r="B100"/>
      <c r="C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V100"/>
      <c r="W100"/>
      <c r="X100"/>
      <c r="Y100"/>
      <c r="Z100"/>
      <c r="AA100"/>
      <c r="AB100"/>
      <c r="AC100"/>
      <c r="AD100"/>
      <c r="AE100"/>
      <c r="AF100"/>
      <c r="AG100"/>
      <c r="AH100"/>
    </row>
    <row r="101" spans="1:34" ht="12.75">
      <c r="A101"/>
      <c r="B101"/>
      <c r="C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V101"/>
      <c r="W101"/>
      <c r="X101"/>
      <c r="Y101"/>
      <c r="Z101"/>
      <c r="AA101"/>
      <c r="AB101"/>
      <c r="AC101"/>
      <c r="AD101"/>
      <c r="AE101"/>
      <c r="AF101"/>
      <c r="AG101"/>
      <c r="AH101"/>
    </row>
    <row r="102" spans="1:34" ht="12.75">
      <c r="A102"/>
      <c r="B102"/>
      <c r="C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V102"/>
      <c r="W102"/>
      <c r="X102"/>
      <c r="Y102"/>
      <c r="Z102"/>
      <c r="AA102"/>
      <c r="AB102"/>
      <c r="AC102"/>
      <c r="AD102"/>
      <c r="AE102"/>
      <c r="AF102"/>
      <c r="AG102"/>
      <c r="AH102"/>
    </row>
    <row r="103" spans="1:34" ht="12.75">
      <c r="A103"/>
      <c r="B103"/>
      <c r="C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V103"/>
      <c r="W103"/>
      <c r="X103"/>
      <c r="Y103"/>
      <c r="Z103"/>
      <c r="AA103"/>
      <c r="AB103"/>
      <c r="AC103"/>
      <c r="AD103"/>
      <c r="AE103"/>
      <c r="AF103"/>
      <c r="AG103"/>
      <c r="AH103"/>
    </row>
    <row r="104" spans="1:34" ht="12.75">
      <c r="A104"/>
      <c r="B104"/>
      <c r="C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V104"/>
      <c r="W104"/>
      <c r="X104"/>
      <c r="Y104"/>
      <c r="Z104"/>
      <c r="AA104"/>
      <c r="AB104"/>
      <c r="AC104"/>
      <c r="AD104"/>
      <c r="AE104"/>
      <c r="AF104"/>
      <c r="AG104"/>
      <c r="AH104"/>
    </row>
    <row r="105" spans="1:34" ht="12.75">
      <c r="A105"/>
      <c r="B105"/>
      <c r="C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V105"/>
      <c r="W105"/>
      <c r="X105"/>
      <c r="Y105"/>
      <c r="Z105"/>
      <c r="AA105"/>
      <c r="AB105"/>
      <c r="AC105"/>
      <c r="AD105"/>
      <c r="AE105"/>
      <c r="AF105"/>
      <c r="AG105"/>
      <c r="AH105"/>
    </row>
    <row r="106" spans="1:34" ht="12.75">
      <c r="A106"/>
      <c r="B106"/>
      <c r="C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V106"/>
      <c r="W106"/>
      <c r="X106"/>
      <c r="Y106"/>
      <c r="Z106"/>
      <c r="AA106"/>
      <c r="AB106"/>
      <c r="AC106"/>
      <c r="AD106"/>
      <c r="AE106"/>
      <c r="AF106"/>
      <c r="AG106"/>
      <c r="AH106"/>
    </row>
    <row r="107" spans="1:34" ht="12.75">
      <c r="A107"/>
      <c r="B107"/>
      <c r="C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V107"/>
      <c r="W107"/>
      <c r="X107"/>
      <c r="Y107"/>
      <c r="Z107"/>
      <c r="AA107"/>
      <c r="AB107"/>
      <c r="AC107"/>
      <c r="AD107"/>
      <c r="AE107"/>
      <c r="AF107"/>
      <c r="AG107"/>
      <c r="AH107"/>
    </row>
    <row r="108" spans="1:34" ht="12.75">
      <c r="A108"/>
      <c r="B108"/>
      <c r="C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V108"/>
      <c r="W108"/>
      <c r="X108"/>
      <c r="Y108"/>
      <c r="Z108"/>
      <c r="AA108"/>
      <c r="AB108"/>
      <c r="AC108"/>
      <c r="AD108"/>
      <c r="AE108"/>
      <c r="AF108"/>
      <c r="AG108"/>
      <c r="AH108"/>
    </row>
    <row r="109" spans="1:34" ht="12.75">
      <c r="A109"/>
      <c r="B109"/>
      <c r="C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V109"/>
      <c r="W109"/>
      <c r="X109"/>
      <c r="Y109"/>
      <c r="Z109"/>
      <c r="AA109"/>
      <c r="AB109"/>
      <c r="AC109"/>
      <c r="AD109"/>
      <c r="AE109"/>
      <c r="AF109"/>
      <c r="AG109"/>
      <c r="AH109"/>
    </row>
    <row r="110" spans="1:34" ht="12.75">
      <c r="A110"/>
      <c r="B110"/>
      <c r="C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V110"/>
      <c r="W110"/>
      <c r="X110"/>
      <c r="Y110"/>
      <c r="Z110"/>
      <c r="AA110"/>
      <c r="AB110"/>
      <c r="AC110"/>
      <c r="AD110"/>
      <c r="AE110"/>
      <c r="AF110"/>
      <c r="AG110"/>
      <c r="AH110"/>
    </row>
    <row r="111" spans="1:34" ht="12.75">
      <c r="A111"/>
      <c r="B111"/>
      <c r="C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V111"/>
      <c r="W111"/>
      <c r="X111"/>
      <c r="Y111"/>
      <c r="Z111"/>
      <c r="AA111"/>
      <c r="AB111"/>
      <c r="AC111"/>
      <c r="AD111"/>
      <c r="AE111"/>
      <c r="AF111"/>
      <c r="AG111"/>
      <c r="AH111"/>
    </row>
    <row r="112" spans="1:34" ht="12.75">
      <c r="A112"/>
      <c r="B112"/>
      <c r="C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V112"/>
      <c r="W112"/>
      <c r="X112"/>
      <c r="Y112"/>
      <c r="Z112"/>
      <c r="AA112"/>
      <c r="AB112"/>
      <c r="AC112"/>
      <c r="AD112"/>
      <c r="AE112"/>
      <c r="AF112"/>
      <c r="AG112"/>
      <c r="AH112"/>
    </row>
    <row r="113" spans="1:34" ht="12.75">
      <c r="A113"/>
      <c r="B113"/>
      <c r="C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V113"/>
      <c r="W113"/>
      <c r="X113"/>
      <c r="Y113"/>
      <c r="Z113"/>
      <c r="AA113"/>
      <c r="AB113"/>
      <c r="AC113"/>
      <c r="AD113"/>
      <c r="AE113"/>
      <c r="AF113"/>
      <c r="AG113"/>
      <c r="AH113"/>
    </row>
    <row r="114" spans="1:34" ht="12.75">
      <c r="A114"/>
      <c r="B114"/>
      <c r="C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V114"/>
      <c r="W114"/>
      <c r="X114"/>
      <c r="Y114"/>
      <c r="Z114"/>
      <c r="AA114"/>
      <c r="AB114"/>
      <c r="AC114"/>
      <c r="AD114"/>
      <c r="AE114"/>
      <c r="AF114"/>
      <c r="AG114"/>
      <c r="AH114"/>
    </row>
    <row r="115" spans="1:34" ht="12.75">
      <c r="A115"/>
      <c r="B115"/>
      <c r="C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V115"/>
      <c r="W115"/>
      <c r="X115"/>
      <c r="Y115"/>
      <c r="Z115"/>
      <c r="AA115"/>
      <c r="AB115"/>
      <c r="AC115"/>
      <c r="AD115"/>
      <c r="AE115"/>
      <c r="AF115"/>
      <c r="AG115"/>
      <c r="AH115"/>
    </row>
    <row r="116" spans="1:34" ht="12.75">
      <c r="A116"/>
      <c r="B116"/>
      <c r="C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V116"/>
      <c r="W116"/>
      <c r="X116"/>
      <c r="Y116"/>
      <c r="Z116"/>
      <c r="AA116"/>
      <c r="AB116"/>
      <c r="AC116"/>
      <c r="AD116"/>
      <c r="AE116"/>
      <c r="AF116"/>
      <c r="AG116"/>
      <c r="AH116"/>
    </row>
    <row r="117" spans="1:34" ht="12.75">
      <c r="A117"/>
      <c r="B117"/>
      <c r="C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V117"/>
      <c r="W117"/>
      <c r="X117"/>
      <c r="Y117"/>
      <c r="Z117"/>
      <c r="AA117"/>
      <c r="AB117"/>
      <c r="AC117"/>
      <c r="AD117"/>
      <c r="AE117"/>
      <c r="AF117"/>
      <c r="AG117"/>
      <c r="AH117"/>
    </row>
    <row r="118" spans="1:34" ht="12.75">
      <c r="A118"/>
      <c r="B118"/>
      <c r="C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V118"/>
      <c r="W118"/>
      <c r="X118"/>
      <c r="Y118"/>
      <c r="Z118"/>
      <c r="AA118"/>
      <c r="AB118"/>
      <c r="AC118"/>
      <c r="AD118"/>
      <c r="AE118"/>
      <c r="AF118"/>
      <c r="AG118"/>
      <c r="AH118"/>
    </row>
    <row r="119" spans="1:34" ht="12.75">
      <c r="A119"/>
      <c r="B119"/>
      <c r="C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V119"/>
      <c r="W119"/>
      <c r="X119"/>
      <c r="Y119"/>
      <c r="Z119"/>
      <c r="AA119"/>
      <c r="AB119"/>
      <c r="AC119"/>
      <c r="AD119"/>
      <c r="AE119"/>
      <c r="AF119"/>
      <c r="AG119"/>
      <c r="AH119"/>
    </row>
    <row r="120" spans="1:34" ht="12.75">
      <c r="A120"/>
      <c r="B120"/>
      <c r="C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V120"/>
      <c r="W120"/>
      <c r="X120"/>
      <c r="Y120"/>
      <c r="Z120"/>
      <c r="AA120"/>
      <c r="AB120"/>
      <c r="AC120"/>
      <c r="AD120"/>
      <c r="AE120"/>
      <c r="AF120"/>
      <c r="AG120"/>
      <c r="AH120"/>
    </row>
    <row r="121" spans="1:34" ht="12.75">
      <c r="A121"/>
      <c r="B121"/>
      <c r="C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V121"/>
      <c r="W121"/>
      <c r="X121"/>
      <c r="Y121"/>
      <c r="Z121"/>
      <c r="AA121"/>
      <c r="AB121"/>
      <c r="AC121"/>
      <c r="AD121"/>
      <c r="AE121"/>
      <c r="AF121"/>
      <c r="AG121"/>
      <c r="AH121"/>
    </row>
    <row r="122" spans="1:34" ht="12.75">
      <c r="A122"/>
      <c r="B122"/>
      <c r="C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V122"/>
      <c r="W122"/>
      <c r="X122"/>
      <c r="Y122"/>
      <c r="Z122"/>
      <c r="AA122"/>
      <c r="AB122"/>
      <c r="AC122"/>
      <c r="AD122"/>
      <c r="AE122"/>
      <c r="AF122"/>
      <c r="AG122"/>
      <c r="AH122"/>
    </row>
    <row r="123" spans="1:34" ht="12.75">
      <c r="A123"/>
      <c r="B123"/>
      <c r="C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V123"/>
      <c r="W123"/>
      <c r="X123"/>
      <c r="Y123"/>
      <c r="Z123"/>
      <c r="AA123"/>
      <c r="AB123"/>
      <c r="AC123"/>
      <c r="AD123"/>
      <c r="AE123"/>
      <c r="AF123"/>
      <c r="AG123"/>
      <c r="AH123"/>
    </row>
    <row r="124" spans="1:34" ht="12.75">
      <c r="A124"/>
      <c r="B124"/>
      <c r="C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V124"/>
      <c r="W124"/>
      <c r="X124"/>
      <c r="Y124"/>
      <c r="Z124"/>
      <c r="AA124"/>
      <c r="AB124"/>
      <c r="AC124"/>
      <c r="AD124"/>
      <c r="AE124"/>
      <c r="AF124"/>
      <c r="AG124"/>
      <c r="AH124"/>
    </row>
    <row r="125" spans="1:34" ht="12.75">
      <c r="A125"/>
      <c r="B125"/>
      <c r="C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V125"/>
      <c r="W125"/>
      <c r="X125"/>
      <c r="Y125"/>
      <c r="Z125"/>
      <c r="AA125"/>
      <c r="AB125"/>
      <c r="AC125"/>
      <c r="AD125"/>
      <c r="AE125"/>
      <c r="AF125"/>
      <c r="AG125"/>
      <c r="AH125"/>
    </row>
    <row r="126" spans="1:34" ht="12.75">
      <c r="A126"/>
      <c r="B126"/>
      <c r="C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V126"/>
      <c r="W126"/>
      <c r="X126"/>
      <c r="Y126"/>
      <c r="Z126"/>
      <c r="AA126"/>
      <c r="AB126"/>
      <c r="AC126"/>
      <c r="AD126"/>
      <c r="AE126"/>
      <c r="AF126"/>
      <c r="AG126"/>
      <c r="AH126"/>
    </row>
    <row r="127" spans="1:34" ht="12.75">
      <c r="A127"/>
      <c r="B127"/>
      <c r="C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V127"/>
      <c r="W127"/>
      <c r="X127"/>
      <c r="Y127"/>
      <c r="Z127"/>
      <c r="AA127"/>
      <c r="AB127"/>
      <c r="AC127"/>
      <c r="AD127"/>
      <c r="AE127"/>
      <c r="AF127"/>
      <c r="AG127"/>
      <c r="AH127"/>
    </row>
    <row r="128" spans="1:34" ht="12.75">
      <c r="A128"/>
      <c r="B128"/>
      <c r="C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V128"/>
      <c r="W128"/>
      <c r="X128"/>
      <c r="Y128"/>
      <c r="Z128"/>
      <c r="AA128"/>
      <c r="AB128"/>
      <c r="AC128"/>
      <c r="AD128"/>
      <c r="AE128"/>
      <c r="AF128"/>
      <c r="AG128"/>
      <c r="AH128"/>
    </row>
    <row r="129" spans="1:34" ht="12.75">
      <c r="A129"/>
      <c r="B129"/>
      <c r="C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V129"/>
      <c r="W129"/>
      <c r="X129"/>
      <c r="Y129"/>
      <c r="Z129"/>
      <c r="AA129"/>
      <c r="AB129"/>
      <c r="AC129"/>
      <c r="AD129"/>
      <c r="AE129"/>
      <c r="AF129"/>
      <c r="AG129"/>
      <c r="AH129"/>
    </row>
    <row r="130" spans="1:34" ht="12.75">
      <c r="A130"/>
      <c r="B130"/>
      <c r="C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V130"/>
      <c r="W130"/>
      <c r="X130"/>
      <c r="Y130"/>
      <c r="Z130"/>
      <c r="AA130"/>
      <c r="AB130"/>
      <c r="AC130"/>
      <c r="AD130"/>
      <c r="AE130"/>
      <c r="AF130"/>
      <c r="AG130"/>
      <c r="AH130"/>
    </row>
    <row r="131" spans="1:34" ht="12.75">
      <c r="A131"/>
      <c r="B131"/>
      <c r="C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V131"/>
      <c r="W131"/>
      <c r="X131"/>
      <c r="Y131"/>
      <c r="Z131"/>
      <c r="AA131"/>
      <c r="AB131"/>
      <c r="AC131"/>
      <c r="AD131"/>
      <c r="AE131"/>
      <c r="AF131"/>
      <c r="AG131"/>
      <c r="AH131"/>
    </row>
    <row r="132" spans="1:34" ht="12.75">
      <c r="A132"/>
      <c r="B132"/>
      <c r="C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V132"/>
      <c r="W132"/>
      <c r="X132"/>
      <c r="Y132"/>
      <c r="Z132"/>
      <c r="AA132"/>
      <c r="AB132"/>
      <c r="AC132"/>
      <c r="AD132"/>
      <c r="AE132"/>
      <c r="AF132"/>
      <c r="AG132"/>
      <c r="AH132"/>
    </row>
    <row r="133" spans="1:34" ht="12.75">
      <c r="A133"/>
      <c r="B133"/>
      <c r="C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V133"/>
      <c r="W133"/>
      <c r="X133"/>
      <c r="Y133"/>
      <c r="Z133"/>
      <c r="AA133"/>
      <c r="AB133"/>
      <c r="AC133"/>
      <c r="AD133"/>
      <c r="AE133"/>
      <c r="AF133"/>
      <c r="AG133"/>
      <c r="AH133"/>
    </row>
    <row r="134" spans="1:34" ht="12.75">
      <c r="A134"/>
      <c r="B134"/>
      <c r="C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V134"/>
      <c r="W134"/>
      <c r="X134"/>
      <c r="Y134"/>
      <c r="Z134"/>
      <c r="AA134"/>
      <c r="AB134"/>
      <c r="AC134"/>
      <c r="AD134"/>
      <c r="AE134"/>
      <c r="AF134"/>
      <c r="AG134"/>
      <c r="AH134"/>
    </row>
    <row r="135" spans="1:34" ht="12.75">
      <c r="A135"/>
      <c r="B135"/>
      <c r="C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V135"/>
      <c r="W135"/>
      <c r="X135"/>
      <c r="Y135"/>
      <c r="Z135"/>
      <c r="AA135"/>
      <c r="AB135"/>
      <c r="AC135"/>
      <c r="AD135"/>
      <c r="AE135"/>
      <c r="AF135"/>
      <c r="AG135"/>
      <c r="AH135"/>
    </row>
    <row r="136" spans="1:34" ht="12.75">
      <c r="A136"/>
      <c r="B136"/>
      <c r="C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V136"/>
      <c r="W136"/>
      <c r="X136"/>
      <c r="Y136"/>
      <c r="Z136"/>
      <c r="AA136"/>
      <c r="AB136"/>
      <c r="AC136"/>
      <c r="AD136"/>
      <c r="AE136"/>
      <c r="AF136"/>
      <c r="AG136"/>
      <c r="AH136"/>
    </row>
    <row r="137" spans="1:34" ht="12.75">
      <c r="A137"/>
      <c r="B137"/>
      <c r="C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V137"/>
      <c r="W137"/>
      <c r="X137"/>
      <c r="Y137"/>
      <c r="Z137"/>
      <c r="AA137"/>
      <c r="AB137"/>
      <c r="AC137"/>
      <c r="AD137"/>
      <c r="AE137"/>
      <c r="AF137"/>
      <c r="AG137"/>
      <c r="AH137"/>
    </row>
    <row r="138" spans="1:34" ht="12.75">
      <c r="A138"/>
      <c r="B138"/>
      <c r="C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V138"/>
      <c r="W138"/>
      <c r="X138"/>
      <c r="Y138"/>
      <c r="Z138"/>
      <c r="AA138"/>
      <c r="AB138"/>
      <c r="AC138"/>
      <c r="AD138"/>
      <c r="AE138"/>
      <c r="AF138"/>
      <c r="AG138"/>
      <c r="AH138"/>
    </row>
    <row r="139" spans="1:34" ht="12.75">
      <c r="A139"/>
      <c r="B139"/>
      <c r="C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V139"/>
      <c r="W139"/>
      <c r="X139"/>
      <c r="Y139"/>
      <c r="Z139"/>
      <c r="AA139"/>
      <c r="AB139"/>
      <c r="AC139"/>
      <c r="AD139"/>
      <c r="AE139"/>
      <c r="AF139"/>
      <c r="AG139"/>
      <c r="AH139"/>
    </row>
    <row r="140" spans="1:34" ht="12.75">
      <c r="A140"/>
      <c r="B140"/>
      <c r="C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V140"/>
      <c r="W140"/>
      <c r="X140"/>
      <c r="Y140"/>
      <c r="Z140"/>
      <c r="AA140"/>
      <c r="AB140"/>
      <c r="AC140"/>
      <c r="AD140"/>
      <c r="AE140"/>
      <c r="AF140"/>
      <c r="AG140"/>
      <c r="AH140"/>
    </row>
    <row r="141" spans="1:34" ht="12.75">
      <c r="A141"/>
      <c r="B141"/>
      <c r="C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V141"/>
      <c r="W141"/>
      <c r="X141"/>
      <c r="Y141"/>
      <c r="Z141"/>
      <c r="AA141"/>
      <c r="AB141"/>
      <c r="AC141"/>
      <c r="AD141"/>
      <c r="AE141"/>
      <c r="AF141"/>
      <c r="AG141"/>
      <c r="AH141"/>
    </row>
    <row r="142" spans="1:34" ht="12.75">
      <c r="A142"/>
      <c r="B142"/>
      <c r="C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V142"/>
      <c r="W142"/>
      <c r="X142"/>
      <c r="Y142"/>
      <c r="Z142"/>
      <c r="AA142"/>
      <c r="AB142"/>
      <c r="AC142"/>
      <c r="AD142"/>
      <c r="AE142"/>
      <c r="AF142"/>
      <c r="AG142"/>
      <c r="AH142"/>
    </row>
    <row r="143" spans="1:34" ht="12.75">
      <c r="A143"/>
      <c r="B143"/>
      <c r="C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V143"/>
      <c r="W143"/>
      <c r="X143"/>
      <c r="Y143"/>
      <c r="Z143"/>
      <c r="AA143"/>
      <c r="AB143"/>
      <c r="AC143"/>
      <c r="AD143"/>
      <c r="AE143"/>
      <c r="AF143"/>
      <c r="AG143"/>
      <c r="AH143"/>
    </row>
    <row r="144" spans="1:34" ht="12.75">
      <c r="A144"/>
      <c r="B144"/>
      <c r="C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V144"/>
      <c r="W144"/>
      <c r="X144"/>
      <c r="Y144"/>
      <c r="Z144"/>
      <c r="AA144"/>
      <c r="AB144"/>
      <c r="AC144"/>
      <c r="AD144"/>
      <c r="AE144"/>
      <c r="AF144"/>
      <c r="AG144"/>
      <c r="AH144"/>
    </row>
    <row r="145" spans="1:34" ht="12.75">
      <c r="A145"/>
      <c r="B145"/>
      <c r="C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V145"/>
      <c r="W145"/>
      <c r="X145"/>
      <c r="Y145"/>
      <c r="Z145"/>
      <c r="AA145"/>
      <c r="AB145"/>
      <c r="AC145"/>
      <c r="AD145"/>
      <c r="AE145"/>
      <c r="AF145"/>
      <c r="AG145"/>
      <c r="AH145"/>
    </row>
    <row r="146" spans="1:34" ht="12.75">
      <c r="A146"/>
      <c r="B146"/>
      <c r="C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V146"/>
      <c r="W146"/>
      <c r="X146"/>
      <c r="Y146"/>
      <c r="Z146"/>
      <c r="AA146"/>
      <c r="AB146"/>
      <c r="AC146"/>
      <c r="AD146"/>
      <c r="AE146"/>
      <c r="AF146"/>
      <c r="AG146"/>
      <c r="AH146"/>
    </row>
    <row r="147" spans="1:34" ht="12.75">
      <c r="A147"/>
      <c r="B147"/>
      <c r="C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V147"/>
      <c r="W147"/>
      <c r="X147"/>
      <c r="Y147"/>
      <c r="Z147"/>
      <c r="AA147"/>
      <c r="AB147"/>
      <c r="AC147"/>
      <c r="AD147"/>
      <c r="AE147"/>
      <c r="AF147"/>
      <c r="AG147"/>
      <c r="AH147"/>
    </row>
    <row r="148" spans="1:34" ht="12.75">
      <c r="A148"/>
      <c r="B148"/>
      <c r="C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V148"/>
      <c r="W148"/>
      <c r="X148"/>
      <c r="Y148"/>
      <c r="Z148"/>
      <c r="AA148"/>
      <c r="AB148"/>
      <c r="AC148"/>
      <c r="AD148"/>
      <c r="AE148"/>
      <c r="AF148"/>
      <c r="AG148"/>
      <c r="AH148"/>
    </row>
    <row r="149" spans="1:34" ht="12.75">
      <c r="A149"/>
      <c r="B149"/>
      <c r="C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V149"/>
      <c r="W149"/>
      <c r="X149"/>
      <c r="Y149"/>
      <c r="Z149"/>
      <c r="AA149"/>
      <c r="AB149"/>
      <c r="AC149"/>
      <c r="AD149"/>
      <c r="AE149"/>
      <c r="AF149"/>
      <c r="AG149"/>
      <c r="AH149"/>
    </row>
    <row r="150" spans="1:34" ht="12.75">
      <c r="A150"/>
      <c r="B150"/>
      <c r="C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V150"/>
      <c r="W150"/>
      <c r="X150"/>
      <c r="Y150"/>
      <c r="Z150"/>
      <c r="AA150"/>
      <c r="AB150"/>
      <c r="AC150"/>
      <c r="AD150"/>
      <c r="AE150"/>
      <c r="AF150"/>
      <c r="AG150"/>
      <c r="AH150"/>
    </row>
    <row r="151" spans="1:34" ht="12.75">
      <c r="A151"/>
      <c r="B151"/>
      <c r="C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V151"/>
      <c r="W151"/>
      <c r="X151"/>
      <c r="Y151"/>
      <c r="Z151"/>
      <c r="AA151"/>
      <c r="AB151"/>
      <c r="AC151"/>
      <c r="AD151"/>
      <c r="AE151"/>
      <c r="AF151"/>
      <c r="AG151"/>
      <c r="AH151"/>
    </row>
    <row r="152" spans="1:34" ht="12.75">
      <c r="A152"/>
      <c r="B152"/>
      <c r="C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V152"/>
      <c r="W152"/>
      <c r="X152"/>
      <c r="Y152"/>
      <c r="Z152"/>
      <c r="AA152"/>
      <c r="AB152"/>
      <c r="AC152"/>
      <c r="AD152"/>
      <c r="AE152"/>
      <c r="AF152"/>
      <c r="AG152"/>
      <c r="AH152"/>
    </row>
    <row r="153" spans="1:34" ht="12.75">
      <c r="A153"/>
      <c r="B153"/>
      <c r="C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V153"/>
      <c r="W153"/>
      <c r="X153"/>
      <c r="Y153"/>
      <c r="Z153"/>
      <c r="AA153"/>
      <c r="AB153"/>
      <c r="AC153"/>
      <c r="AD153"/>
      <c r="AE153"/>
      <c r="AF153"/>
      <c r="AG153"/>
      <c r="AH153"/>
    </row>
    <row r="154" spans="1:34" ht="12.75">
      <c r="A154"/>
      <c r="B154"/>
      <c r="C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V154"/>
      <c r="W154"/>
      <c r="X154"/>
      <c r="Y154"/>
      <c r="Z154"/>
      <c r="AA154"/>
      <c r="AB154"/>
      <c r="AC154"/>
      <c r="AD154"/>
      <c r="AE154"/>
      <c r="AF154"/>
      <c r="AG154"/>
      <c r="AH154"/>
    </row>
    <row r="155" spans="1:34" ht="12.75">
      <c r="A155"/>
      <c r="B155"/>
      <c r="C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V155"/>
      <c r="W155"/>
      <c r="X155"/>
      <c r="Y155"/>
      <c r="Z155"/>
      <c r="AA155"/>
      <c r="AB155"/>
      <c r="AC155"/>
      <c r="AD155"/>
      <c r="AE155"/>
      <c r="AF155"/>
      <c r="AG155"/>
      <c r="AH155"/>
    </row>
    <row r="156" spans="1:34" ht="12.75">
      <c r="A156"/>
      <c r="B156"/>
      <c r="C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V156"/>
      <c r="W156"/>
      <c r="X156"/>
      <c r="Y156"/>
      <c r="Z156"/>
      <c r="AA156"/>
      <c r="AB156"/>
      <c r="AC156"/>
      <c r="AD156"/>
      <c r="AE156"/>
      <c r="AF156"/>
      <c r="AG156"/>
      <c r="AH156"/>
    </row>
    <row r="157" spans="1:34" ht="12.75">
      <c r="A157"/>
      <c r="B157"/>
      <c r="C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V157"/>
      <c r="W157"/>
      <c r="X157"/>
      <c r="Y157"/>
      <c r="Z157"/>
      <c r="AA157"/>
      <c r="AB157"/>
      <c r="AC157"/>
      <c r="AD157"/>
      <c r="AE157"/>
      <c r="AF157"/>
      <c r="AG157"/>
      <c r="AH157"/>
    </row>
    <row r="158" spans="1:34" ht="12.75">
      <c r="A158"/>
      <c r="B158"/>
      <c r="C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V158"/>
      <c r="W158"/>
      <c r="X158"/>
      <c r="Y158"/>
      <c r="Z158"/>
      <c r="AA158"/>
      <c r="AB158"/>
      <c r="AC158"/>
      <c r="AD158"/>
      <c r="AE158"/>
      <c r="AF158"/>
      <c r="AG158"/>
      <c r="AH158"/>
    </row>
    <row r="159" spans="1:34" ht="12.75">
      <c r="A159"/>
      <c r="B159"/>
      <c r="C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V159"/>
      <c r="W159"/>
      <c r="X159"/>
      <c r="Y159"/>
      <c r="Z159"/>
      <c r="AA159"/>
      <c r="AB159"/>
      <c r="AC159"/>
      <c r="AD159"/>
      <c r="AE159"/>
      <c r="AF159"/>
      <c r="AG159"/>
      <c r="AH159"/>
    </row>
    <row r="160" spans="1:34" ht="12.75">
      <c r="A160"/>
      <c r="B160"/>
      <c r="C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V160"/>
      <c r="W160"/>
      <c r="X160"/>
      <c r="Y160"/>
      <c r="Z160"/>
      <c r="AA160"/>
      <c r="AB160"/>
      <c r="AC160"/>
      <c r="AD160"/>
      <c r="AE160"/>
      <c r="AF160"/>
      <c r="AG160"/>
      <c r="AH160"/>
    </row>
    <row r="161" spans="1:34" ht="12.75">
      <c r="A161"/>
      <c r="B161"/>
      <c r="C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V161"/>
      <c r="W161"/>
      <c r="X161"/>
      <c r="Y161"/>
      <c r="Z161"/>
      <c r="AA161"/>
      <c r="AB161"/>
      <c r="AC161"/>
      <c r="AD161"/>
      <c r="AE161"/>
      <c r="AF161"/>
      <c r="AG161"/>
      <c r="AH161"/>
    </row>
    <row r="162" spans="1:34" ht="12.75">
      <c r="A162"/>
      <c r="B162"/>
      <c r="C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V162"/>
      <c r="W162"/>
      <c r="X162"/>
      <c r="Y162"/>
      <c r="Z162"/>
      <c r="AA162"/>
      <c r="AB162"/>
      <c r="AC162"/>
      <c r="AD162"/>
      <c r="AE162"/>
      <c r="AF162"/>
      <c r="AG162"/>
      <c r="AH162"/>
    </row>
    <row r="163" spans="1:34" ht="12.75">
      <c r="A163"/>
      <c r="B163"/>
      <c r="C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V163"/>
      <c r="W163"/>
      <c r="X163"/>
      <c r="Y163"/>
      <c r="Z163"/>
      <c r="AA163"/>
      <c r="AB163"/>
      <c r="AC163"/>
      <c r="AD163"/>
      <c r="AE163"/>
      <c r="AF163"/>
      <c r="AG163"/>
      <c r="AH163"/>
    </row>
    <row r="164" spans="1:34" ht="12.75">
      <c r="A164"/>
      <c r="B164"/>
      <c r="C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V164"/>
      <c r="W164"/>
      <c r="X164"/>
      <c r="Y164"/>
      <c r="Z164"/>
      <c r="AA164"/>
      <c r="AB164"/>
      <c r="AC164"/>
      <c r="AD164"/>
      <c r="AE164"/>
      <c r="AF164"/>
      <c r="AG164"/>
      <c r="AH164"/>
    </row>
    <row r="165" spans="1:34" ht="12.75">
      <c r="A165"/>
      <c r="B165"/>
      <c r="C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V165"/>
      <c r="W165"/>
      <c r="X165"/>
      <c r="Y165"/>
      <c r="Z165"/>
      <c r="AA165"/>
      <c r="AB165"/>
      <c r="AC165"/>
      <c r="AD165"/>
      <c r="AE165"/>
      <c r="AF165"/>
      <c r="AG165"/>
      <c r="AH165"/>
    </row>
    <row r="166" spans="1:34" ht="12.75">
      <c r="A166"/>
      <c r="B166"/>
      <c r="C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V166"/>
      <c r="W166"/>
      <c r="X166"/>
      <c r="Y166"/>
      <c r="Z166"/>
      <c r="AA166"/>
      <c r="AB166"/>
      <c r="AC166"/>
      <c r="AD166"/>
      <c r="AE166"/>
      <c r="AF166"/>
      <c r="AG166"/>
      <c r="AH166"/>
    </row>
    <row r="167" spans="1:34" ht="12.75">
      <c r="A167"/>
      <c r="B167"/>
      <c r="C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V167"/>
      <c r="W167"/>
      <c r="X167"/>
      <c r="Y167"/>
      <c r="Z167"/>
      <c r="AA167"/>
      <c r="AB167"/>
      <c r="AC167"/>
      <c r="AD167"/>
      <c r="AE167"/>
      <c r="AF167"/>
      <c r="AG167"/>
      <c r="AH167"/>
    </row>
    <row r="168" spans="1:34" ht="12.75">
      <c r="A168"/>
      <c r="B168"/>
      <c r="C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V168"/>
      <c r="W168"/>
      <c r="X168"/>
      <c r="Y168"/>
      <c r="Z168"/>
      <c r="AA168"/>
      <c r="AB168"/>
      <c r="AC168"/>
      <c r="AD168"/>
      <c r="AE168"/>
      <c r="AF168"/>
      <c r="AG168"/>
      <c r="AH168"/>
    </row>
    <row r="169" spans="1:34" ht="12.75">
      <c r="A169"/>
      <c r="B169"/>
      <c r="C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V169"/>
      <c r="W169"/>
      <c r="X169"/>
      <c r="Y169"/>
      <c r="Z169"/>
      <c r="AA169"/>
      <c r="AB169"/>
      <c r="AC169"/>
      <c r="AD169"/>
      <c r="AE169"/>
      <c r="AF169"/>
      <c r="AG169"/>
      <c r="AH169"/>
    </row>
    <row r="170" spans="1:34" ht="12.75">
      <c r="A170"/>
      <c r="B170"/>
      <c r="C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V170"/>
      <c r="W170"/>
      <c r="X170"/>
      <c r="Y170"/>
      <c r="Z170"/>
      <c r="AA170"/>
      <c r="AB170"/>
      <c r="AC170"/>
      <c r="AD170"/>
      <c r="AE170"/>
      <c r="AF170"/>
      <c r="AG170"/>
      <c r="AH170"/>
    </row>
    <row r="171" spans="1:34" ht="12.75">
      <c r="A171"/>
      <c r="B171"/>
      <c r="C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V171"/>
      <c r="W171"/>
      <c r="X171"/>
      <c r="Y171"/>
      <c r="Z171"/>
      <c r="AA171"/>
      <c r="AB171"/>
      <c r="AC171"/>
      <c r="AD171"/>
      <c r="AE171"/>
      <c r="AF171"/>
      <c r="AG171"/>
      <c r="AH171"/>
    </row>
    <row r="172" spans="1:34" ht="12.75">
      <c r="A172"/>
      <c r="B172"/>
      <c r="C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V172"/>
      <c r="W172"/>
      <c r="X172"/>
      <c r="Y172"/>
      <c r="Z172"/>
      <c r="AA172"/>
      <c r="AB172"/>
      <c r="AC172"/>
      <c r="AD172"/>
      <c r="AE172"/>
      <c r="AF172"/>
      <c r="AG172"/>
      <c r="AH172"/>
    </row>
    <row r="173" spans="1:34" ht="12.75">
      <c r="A173"/>
      <c r="B173"/>
      <c r="C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V173"/>
      <c r="W173"/>
      <c r="X173"/>
      <c r="Y173"/>
      <c r="Z173"/>
      <c r="AA173"/>
      <c r="AB173"/>
      <c r="AC173"/>
      <c r="AD173"/>
      <c r="AE173"/>
      <c r="AF173"/>
      <c r="AG173"/>
      <c r="AH173"/>
    </row>
    <row r="174" spans="1:34" ht="12.75">
      <c r="A174"/>
      <c r="B174"/>
      <c r="C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V174"/>
      <c r="W174"/>
      <c r="X174"/>
      <c r="Y174"/>
      <c r="Z174"/>
      <c r="AA174"/>
      <c r="AB174"/>
      <c r="AC174"/>
      <c r="AD174"/>
      <c r="AE174"/>
      <c r="AF174"/>
      <c r="AG174"/>
      <c r="AH174"/>
    </row>
    <row r="175" spans="1:34" ht="12.75">
      <c r="A175"/>
      <c r="B175"/>
      <c r="C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V175"/>
      <c r="W175"/>
      <c r="X175"/>
      <c r="Y175"/>
      <c r="Z175"/>
      <c r="AA175"/>
      <c r="AB175"/>
      <c r="AC175"/>
      <c r="AD175"/>
      <c r="AE175"/>
      <c r="AF175"/>
      <c r="AG175"/>
      <c r="AH175"/>
    </row>
    <row r="176" spans="1:34" ht="12.75">
      <c r="A176"/>
      <c r="B176"/>
      <c r="C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V176"/>
      <c r="W176"/>
      <c r="X176"/>
      <c r="Y176"/>
      <c r="Z176"/>
      <c r="AA176"/>
      <c r="AB176"/>
      <c r="AC176"/>
      <c r="AD176"/>
      <c r="AE176"/>
      <c r="AF176"/>
      <c r="AG176"/>
      <c r="AH176"/>
    </row>
    <row r="177" spans="1:34" ht="12.75">
      <c r="A177"/>
      <c r="B177"/>
      <c r="C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V177"/>
      <c r="W177"/>
      <c r="X177"/>
      <c r="Y177"/>
      <c r="Z177"/>
      <c r="AA177"/>
      <c r="AB177"/>
      <c r="AC177"/>
      <c r="AD177"/>
      <c r="AE177"/>
      <c r="AF177"/>
      <c r="AG177"/>
      <c r="AH177"/>
    </row>
    <row r="178" spans="1:34" ht="12.75">
      <c r="A178"/>
      <c r="B178"/>
      <c r="C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V178"/>
      <c r="W178"/>
      <c r="X178"/>
      <c r="Y178"/>
      <c r="Z178"/>
      <c r="AA178"/>
      <c r="AB178"/>
      <c r="AC178"/>
      <c r="AD178"/>
      <c r="AE178"/>
      <c r="AF178"/>
      <c r="AG178"/>
      <c r="AH178"/>
    </row>
    <row r="179" spans="1:34" ht="12.75">
      <c r="A179"/>
      <c r="B179"/>
      <c r="C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V179"/>
      <c r="W179"/>
      <c r="X179"/>
      <c r="Y179"/>
      <c r="Z179"/>
      <c r="AA179"/>
      <c r="AB179"/>
      <c r="AC179"/>
      <c r="AD179"/>
      <c r="AE179"/>
      <c r="AF179"/>
      <c r="AG179"/>
      <c r="AH179"/>
    </row>
    <row r="180" spans="1:34" ht="12.75">
      <c r="A180"/>
      <c r="B180"/>
      <c r="C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V180"/>
      <c r="W180"/>
      <c r="X180"/>
      <c r="Y180"/>
      <c r="Z180"/>
      <c r="AA180"/>
      <c r="AB180"/>
      <c r="AC180"/>
      <c r="AD180"/>
      <c r="AE180"/>
      <c r="AF180"/>
      <c r="AG180"/>
      <c r="AH180"/>
    </row>
  </sheetData>
  <sheetProtection sheet="1" selectLockedCells="1"/>
  <mergeCells count="80">
    <mergeCell ref="Y36:Z36"/>
    <mergeCell ref="I35:X36"/>
    <mergeCell ref="C35:H36"/>
    <mergeCell ref="L34:M34"/>
    <mergeCell ref="N34:O34"/>
    <mergeCell ref="Q34:R34"/>
    <mergeCell ref="S34:T34"/>
    <mergeCell ref="C34:H34"/>
    <mergeCell ref="AD35:AH35"/>
    <mergeCell ref="Y35:AC35"/>
    <mergeCell ref="I33:M33"/>
    <mergeCell ref="N33:R33"/>
    <mergeCell ref="S33:X33"/>
    <mergeCell ref="I34:J34"/>
    <mergeCell ref="A10:N10"/>
    <mergeCell ref="S26:AH26"/>
    <mergeCell ref="AG36:AH36"/>
    <mergeCell ref="Y33:AC33"/>
    <mergeCell ref="W34:X34"/>
    <mergeCell ref="Y34:Z34"/>
    <mergeCell ref="AB34:AC34"/>
    <mergeCell ref="AD34:AE34"/>
    <mergeCell ref="AG34:AH34"/>
    <mergeCell ref="AD36:AF36"/>
    <mergeCell ref="R11:AE11"/>
    <mergeCell ref="V20:AE20"/>
    <mergeCell ref="V21:AE21"/>
    <mergeCell ref="V14:AE14"/>
    <mergeCell ref="F9:Q9"/>
    <mergeCell ref="W9:X9"/>
    <mergeCell ref="V19:AE19"/>
    <mergeCell ref="V16:AE16"/>
    <mergeCell ref="V17:AE17"/>
    <mergeCell ref="V18:AE18"/>
    <mergeCell ref="E17:N17"/>
    <mergeCell ref="F6:Q6"/>
    <mergeCell ref="V15:AE15"/>
    <mergeCell ref="AD8:AE8"/>
    <mergeCell ref="W7:Z7"/>
    <mergeCell ref="E14:N14"/>
    <mergeCell ref="AD7:AH7"/>
    <mergeCell ref="F8:Q8"/>
    <mergeCell ref="W8:X8"/>
    <mergeCell ref="R10:AE10"/>
    <mergeCell ref="W6:AA6"/>
    <mergeCell ref="W5:AC5"/>
    <mergeCell ref="E15:N15"/>
    <mergeCell ref="F7:Q7"/>
    <mergeCell ref="A27:A28"/>
    <mergeCell ref="E20:N20"/>
    <mergeCell ref="E21:N21"/>
    <mergeCell ref="E22:N22"/>
    <mergeCell ref="E19:N19"/>
    <mergeCell ref="E16:N16"/>
    <mergeCell ref="AP3:AP4"/>
    <mergeCell ref="F5:Q5"/>
    <mergeCell ref="AL3:AL4"/>
    <mergeCell ref="AM3:AM4"/>
    <mergeCell ref="AN3:AN4"/>
    <mergeCell ref="AO3:AO4"/>
    <mergeCell ref="A37:AH37"/>
    <mergeCell ref="V22:AE22"/>
    <mergeCell ref="V23:AE23"/>
    <mergeCell ref="V24:AE24"/>
    <mergeCell ref="V25:AE25"/>
    <mergeCell ref="E25:N25"/>
    <mergeCell ref="L26:N26"/>
    <mergeCell ref="AB36:AC36"/>
    <mergeCell ref="B33:B36"/>
    <mergeCell ref="AD33:AH33"/>
    <mergeCell ref="E24:N24"/>
    <mergeCell ref="A29:A30"/>
    <mergeCell ref="A31:A32"/>
    <mergeCell ref="E23:N23"/>
    <mergeCell ref="A1:AC1"/>
    <mergeCell ref="A2:AC2"/>
    <mergeCell ref="G3:AC3"/>
    <mergeCell ref="G4:L4"/>
    <mergeCell ref="E18:N18"/>
    <mergeCell ref="A11:N11"/>
  </mergeCells>
  <printOptions/>
  <pageMargins left="0.5118110236220472" right="0" top="0.3937007874015748" bottom="0" header="0.5118110236220472" footer="0.5118110236220472"/>
  <pageSetup fitToHeight="1" fitToWidth="1"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7">
    <pageSetUpPr fitToPage="1"/>
  </sheetPr>
  <dimension ref="A1:AR35"/>
  <sheetViews>
    <sheetView zoomScalePageLayoutView="0" workbookViewId="0" topLeftCell="A1">
      <selection activeCell="AR10" sqref="AR10:AR12"/>
    </sheetView>
  </sheetViews>
  <sheetFormatPr defaultColWidth="11.421875" defaultRowHeight="12.75"/>
  <cols>
    <col min="1" max="1" width="16.7109375" style="0" customWidth="1"/>
    <col min="2" max="2" width="4.28125" style="0" customWidth="1"/>
    <col min="3" max="3" width="0.85546875" style="0" customWidth="1"/>
    <col min="4" max="5" width="4.28125" style="0" customWidth="1"/>
    <col min="6" max="6" width="0.85546875" style="0" customWidth="1"/>
    <col min="7" max="8" width="4.28125" style="0" customWidth="1"/>
    <col min="9" max="9" width="0.85546875" style="0" customWidth="1"/>
    <col min="10" max="11" width="4.28125" style="0" customWidth="1"/>
    <col min="12" max="12" width="0.85546875" style="0" customWidth="1"/>
    <col min="13" max="14" width="4.28125" style="0" customWidth="1"/>
    <col min="15" max="15" width="0.85546875" style="0" customWidth="1"/>
    <col min="16" max="17" width="4.28125" style="0" customWidth="1"/>
    <col min="18" max="18" width="0.85546875" style="0" customWidth="1"/>
    <col min="19" max="20" width="4.28125" style="0" customWidth="1"/>
    <col min="21" max="21" width="0.85546875" style="0" customWidth="1"/>
    <col min="22" max="23" width="4.28125" style="0" customWidth="1"/>
    <col min="24" max="24" width="0.85546875" style="0" customWidth="1"/>
    <col min="25" max="25" width="4.28125" style="0" customWidth="1"/>
    <col min="26" max="26" width="4.28125" style="0" hidden="1" customWidth="1"/>
    <col min="27" max="27" width="1.7109375" style="0" hidden="1" customWidth="1"/>
    <col min="28" max="29" width="4.28125" style="0" hidden="1" customWidth="1"/>
    <col min="30" max="30" width="0.85546875" style="0" hidden="1" customWidth="1"/>
    <col min="31" max="31" width="4.28125" style="0" hidden="1" customWidth="1"/>
    <col min="32" max="32" width="5.7109375" style="0" customWidth="1"/>
    <col min="33" max="33" width="0.85546875" style="0" customWidth="1"/>
    <col min="34" max="35" width="5.7109375" style="0" customWidth="1"/>
    <col min="36" max="36" width="0.85546875" style="0" customWidth="1"/>
    <col min="37" max="37" width="5.7109375" style="0" customWidth="1"/>
    <col min="38" max="39" width="10.7109375" style="529" hidden="1" customWidth="1"/>
    <col min="40" max="40" width="10.7109375" style="530" hidden="1" customWidth="1"/>
    <col min="41" max="42" width="15.7109375" style="529" hidden="1" customWidth="1"/>
    <col min="43" max="43" width="15.7109375" style="530" hidden="1" customWidth="1"/>
    <col min="44" max="44" width="9.140625" style="0" customWidth="1"/>
  </cols>
  <sheetData>
    <row r="1" spans="3:43" ht="30" customHeight="1">
      <c r="C1" s="620" t="s">
        <v>85</v>
      </c>
      <c r="D1" s="620"/>
      <c r="E1" s="620"/>
      <c r="F1" s="620"/>
      <c r="G1" s="620"/>
      <c r="H1" s="620"/>
      <c r="I1" s="620"/>
      <c r="J1" s="620"/>
      <c r="K1" s="620"/>
      <c r="L1" s="620"/>
      <c r="M1" s="620"/>
      <c r="N1" s="620"/>
      <c r="O1" s="620"/>
      <c r="P1" s="620"/>
      <c r="Q1" s="620"/>
      <c r="R1" s="620"/>
      <c r="S1" s="620"/>
      <c r="T1" s="620"/>
      <c r="U1" s="620"/>
      <c r="V1" s="620"/>
      <c r="W1" s="620"/>
      <c r="X1" s="620"/>
      <c r="Y1" s="620"/>
      <c r="Z1" s="620"/>
      <c r="AA1" s="620"/>
      <c r="AB1" s="620"/>
      <c r="AC1" s="620"/>
      <c r="AD1" s="620"/>
      <c r="AE1" s="620"/>
      <c r="AF1" s="620"/>
      <c r="AG1" s="620"/>
      <c r="AH1" s="620"/>
      <c r="AI1" s="32"/>
      <c r="AJ1" s="32"/>
      <c r="AK1" s="32"/>
      <c r="AL1" s="527"/>
      <c r="AM1" s="527"/>
      <c r="AN1" s="528"/>
      <c r="AO1" s="527"/>
      <c r="AP1" s="527"/>
      <c r="AQ1" s="528"/>
    </row>
    <row r="2" ht="8.25" customHeight="1"/>
    <row r="3" spans="3:43" ht="28.5" customHeight="1">
      <c r="C3" s="820" t="str">
        <f>IF(Mannschaften!D2="","",Mannschaften!D2)</f>
        <v>Ostdeutsche Meisterschaft Halle 13/14</v>
      </c>
      <c r="D3" s="820"/>
      <c r="E3" s="820"/>
      <c r="F3" s="820"/>
      <c r="G3" s="820"/>
      <c r="H3" s="820"/>
      <c r="I3" s="820"/>
      <c r="J3" s="820"/>
      <c r="K3" s="820"/>
      <c r="L3" s="820"/>
      <c r="M3" s="820"/>
      <c r="N3" s="820"/>
      <c r="O3" s="820"/>
      <c r="P3" s="820"/>
      <c r="Q3" s="820"/>
      <c r="R3" s="820"/>
      <c r="S3" s="820"/>
      <c r="T3" s="820"/>
      <c r="U3" s="820"/>
      <c r="V3" s="820"/>
      <c r="W3" s="820"/>
      <c r="X3" s="820"/>
      <c r="Y3" s="820"/>
      <c r="Z3" s="820"/>
      <c r="AA3" s="820"/>
      <c r="AB3" s="820"/>
      <c r="AC3" s="820"/>
      <c r="AD3" s="820"/>
      <c r="AE3" s="820"/>
      <c r="AF3" s="820"/>
      <c r="AG3" s="820"/>
      <c r="AH3" s="820"/>
      <c r="AI3" s="38"/>
      <c r="AJ3" s="38"/>
      <c r="AK3" s="38"/>
      <c r="AL3" s="531"/>
      <c r="AM3" s="531"/>
      <c r="AN3" s="532"/>
      <c r="AO3" s="531"/>
      <c r="AP3" s="531"/>
      <c r="AQ3" s="532"/>
    </row>
    <row r="4" spans="2:44" ht="23.25" customHeight="1">
      <c r="B4" s="27"/>
      <c r="C4" s="27"/>
      <c r="D4" s="823" t="str">
        <f>IF(Mannschaften!F4="","",Mannschaften!F4)</f>
        <v>Kellinghusen</v>
      </c>
      <c r="E4" s="823"/>
      <c r="F4" s="823"/>
      <c r="G4" s="823"/>
      <c r="H4" s="823"/>
      <c r="I4" s="823"/>
      <c r="J4" s="823"/>
      <c r="K4" s="823"/>
      <c r="L4" s="823"/>
      <c r="M4" s="823"/>
      <c r="N4" s="823"/>
      <c r="O4" s="27"/>
      <c r="P4" s="27"/>
      <c r="Q4" s="27"/>
      <c r="R4" s="27"/>
      <c r="S4" s="27"/>
      <c r="T4" s="821">
        <f>Mannschaften!K4</f>
        <v>41699</v>
      </c>
      <c r="U4" s="821"/>
      <c r="V4" s="821"/>
      <c r="W4" s="821"/>
      <c r="X4" s="821"/>
      <c r="Y4" s="821"/>
      <c r="Z4" s="821"/>
      <c r="AA4" s="27"/>
      <c r="AB4" s="822"/>
      <c r="AC4" s="822"/>
      <c r="AD4" s="822"/>
      <c r="AE4" s="822"/>
      <c r="AF4" s="822"/>
      <c r="AG4" s="822"/>
      <c r="AH4" s="822"/>
      <c r="AI4" s="40"/>
      <c r="AJ4" s="40"/>
      <c r="AK4" s="40"/>
      <c r="AL4" s="533"/>
      <c r="AM4" s="533"/>
      <c r="AN4" s="534"/>
      <c r="AO4" s="533"/>
      <c r="AP4" s="533"/>
      <c r="AQ4" s="534"/>
      <c r="AR4" s="27"/>
    </row>
    <row r="5" spans="1:44" ht="18.75" customHeight="1">
      <c r="A5" s="837" t="str">
        <f>Mannschaften!A5</f>
        <v>Ausrichter:     </v>
      </c>
      <c r="B5" s="837"/>
      <c r="C5" s="837"/>
      <c r="D5" s="837"/>
      <c r="E5" s="837"/>
      <c r="F5" s="837"/>
      <c r="G5" s="837"/>
      <c r="H5" s="837"/>
      <c r="I5" s="837"/>
      <c r="J5" s="837"/>
      <c r="K5" s="837"/>
      <c r="L5" s="837"/>
      <c r="M5" s="837"/>
      <c r="N5" s="837"/>
      <c r="O5" s="837"/>
      <c r="P5" s="837"/>
      <c r="Q5" s="36"/>
      <c r="R5" s="36"/>
      <c r="S5" s="36"/>
      <c r="T5" s="838" t="str">
        <f>IF(Mannschaften!I5="","",Mannschaften!I5)</f>
        <v>VfL Kellinghusen</v>
      </c>
      <c r="U5" s="838"/>
      <c r="V5" s="838"/>
      <c r="W5" s="838"/>
      <c r="X5" s="838"/>
      <c r="Y5" s="838"/>
      <c r="Z5" s="838"/>
      <c r="AA5" s="838"/>
      <c r="AB5" s="838"/>
      <c r="AC5" s="838"/>
      <c r="AD5" s="838"/>
      <c r="AE5" s="838"/>
      <c r="AF5" s="838"/>
      <c r="AG5" s="838"/>
      <c r="AH5" s="838"/>
      <c r="AI5" s="838"/>
      <c r="AJ5" s="838"/>
      <c r="AK5" s="838"/>
      <c r="AL5" s="838"/>
      <c r="AM5" s="838"/>
      <c r="AN5" s="838"/>
      <c r="AO5" s="838"/>
      <c r="AP5" s="838"/>
      <c r="AQ5" s="838"/>
      <c r="AR5" s="838"/>
    </row>
    <row r="6" spans="8:25" ht="24.75" customHeight="1" thickBot="1">
      <c r="H6" s="835"/>
      <c r="I6" s="835"/>
      <c r="J6" s="835"/>
      <c r="K6" s="835"/>
      <c r="L6" s="835"/>
      <c r="M6" s="835"/>
      <c r="N6" s="835" t="str">
        <f>Mannschaften!H3</f>
        <v>W U18</v>
      </c>
      <c r="O6" s="835"/>
      <c r="P6" s="835"/>
      <c r="Q6" s="835"/>
      <c r="R6" s="835"/>
      <c r="S6" s="835"/>
      <c r="T6" s="836" t="s">
        <v>5</v>
      </c>
      <c r="U6" s="836"/>
      <c r="V6" s="836"/>
      <c r="W6" s="836"/>
      <c r="X6" s="836"/>
      <c r="Y6" s="836"/>
    </row>
    <row r="7" spans="1:44" ht="16.5" customHeight="1" thickTop="1">
      <c r="A7" s="5" t="s">
        <v>26</v>
      </c>
      <c r="B7" s="808" t="str">
        <f>'Spielplan-Sa'!F10</f>
        <v>VfL Kellinghusen</v>
      </c>
      <c r="C7" s="809"/>
      <c r="D7" s="809"/>
      <c r="E7" s="809"/>
      <c r="F7" s="809"/>
      <c r="G7" s="810"/>
      <c r="H7" s="808" t="str">
        <f>'Spielplan-Sa'!F11</f>
        <v>TSV Breitenberg</v>
      </c>
      <c r="I7" s="809"/>
      <c r="J7" s="809"/>
      <c r="K7" s="809"/>
      <c r="L7" s="809"/>
      <c r="M7" s="810"/>
      <c r="N7" s="840" t="str">
        <f>'Spielplan-Sa'!F12</f>
        <v>TuS Wakendorf</v>
      </c>
      <c r="O7" s="841"/>
      <c r="P7" s="841"/>
      <c r="Q7" s="841"/>
      <c r="R7" s="841"/>
      <c r="S7" s="842"/>
      <c r="T7" s="808" t="str">
        <f>'Spielplan-Sa'!F13</f>
        <v>TSV Wiemersdorf</v>
      </c>
      <c r="U7" s="809"/>
      <c r="V7" s="809"/>
      <c r="W7" s="809"/>
      <c r="X7" s="809"/>
      <c r="Y7" s="810"/>
      <c r="Z7" s="808">
        <f>'Spielplan-Sa'!F14</f>
        <v>0</v>
      </c>
      <c r="AA7" s="809"/>
      <c r="AB7" s="809"/>
      <c r="AC7" s="809"/>
      <c r="AD7" s="809"/>
      <c r="AE7" s="810"/>
      <c r="AF7" s="793" t="s">
        <v>35</v>
      </c>
      <c r="AG7" s="794"/>
      <c r="AH7" s="795"/>
      <c r="AI7" s="43"/>
      <c r="AJ7" s="44"/>
      <c r="AK7" s="41"/>
      <c r="AL7" s="516" t="s">
        <v>273</v>
      </c>
      <c r="AM7" s="516" t="s">
        <v>274</v>
      </c>
      <c r="AN7" s="517" t="s">
        <v>275</v>
      </c>
      <c r="AO7" s="516" t="s">
        <v>276</v>
      </c>
      <c r="AP7" s="516" t="s">
        <v>277</v>
      </c>
      <c r="AQ7" s="517"/>
      <c r="AR7" s="806" t="s">
        <v>36</v>
      </c>
    </row>
    <row r="8" spans="1:44" ht="16.5" customHeight="1">
      <c r="A8" s="37"/>
      <c r="B8" s="811"/>
      <c r="C8" s="812"/>
      <c r="D8" s="812"/>
      <c r="E8" s="812"/>
      <c r="F8" s="812"/>
      <c r="G8" s="813"/>
      <c r="H8" s="811"/>
      <c r="I8" s="812"/>
      <c r="J8" s="812"/>
      <c r="K8" s="812"/>
      <c r="L8" s="812"/>
      <c r="M8" s="813"/>
      <c r="N8" s="843"/>
      <c r="O8" s="844"/>
      <c r="P8" s="844"/>
      <c r="Q8" s="844"/>
      <c r="R8" s="844"/>
      <c r="S8" s="845"/>
      <c r="T8" s="811"/>
      <c r="U8" s="812"/>
      <c r="V8" s="812"/>
      <c r="W8" s="812"/>
      <c r="X8" s="812"/>
      <c r="Y8" s="813"/>
      <c r="Z8" s="811"/>
      <c r="AA8" s="812"/>
      <c r="AB8" s="812"/>
      <c r="AC8" s="812"/>
      <c r="AD8" s="812"/>
      <c r="AE8" s="813"/>
      <c r="AF8" s="796" t="s">
        <v>96</v>
      </c>
      <c r="AG8" s="797"/>
      <c r="AH8" s="798"/>
      <c r="AI8" s="45"/>
      <c r="AJ8" s="3"/>
      <c r="AK8" s="46"/>
      <c r="AL8" s="518" t="s">
        <v>113</v>
      </c>
      <c r="AM8" s="518" t="s">
        <v>113</v>
      </c>
      <c r="AN8" s="519" t="s">
        <v>92</v>
      </c>
      <c r="AO8" s="518" t="s">
        <v>92</v>
      </c>
      <c r="AP8" s="518" t="s">
        <v>34</v>
      </c>
      <c r="AQ8" s="519" t="s">
        <v>36</v>
      </c>
      <c r="AR8" s="807"/>
    </row>
    <row r="9" spans="1:44" ht="16.5" customHeight="1" thickBot="1">
      <c r="A9" s="37"/>
      <c r="B9" s="811"/>
      <c r="C9" s="812"/>
      <c r="D9" s="812"/>
      <c r="E9" s="812"/>
      <c r="F9" s="812"/>
      <c r="G9" s="813"/>
      <c r="H9" s="811"/>
      <c r="I9" s="812"/>
      <c r="J9" s="812"/>
      <c r="K9" s="812"/>
      <c r="L9" s="812"/>
      <c r="M9" s="813"/>
      <c r="N9" s="843"/>
      <c r="O9" s="844"/>
      <c r="P9" s="844"/>
      <c r="Q9" s="844"/>
      <c r="R9" s="844"/>
      <c r="S9" s="845"/>
      <c r="T9" s="811"/>
      <c r="U9" s="812"/>
      <c r="V9" s="812"/>
      <c r="W9" s="812"/>
      <c r="X9" s="812"/>
      <c r="Y9" s="813"/>
      <c r="Z9" s="811"/>
      <c r="AA9" s="812"/>
      <c r="AB9" s="812"/>
      <c r="AC9" s="812"/>
      <c r="AD9" s="812"/>
      <c r="AE9" s="813"/>
      <c r="AI9" s="814" t="s">
        <v>34</v>
      </c>
      <c r="AJ9" s="815"/>
      <c r="AK9" s="816"/>
      <c r="AL9" s="518" t="s">
        <v>278</v>
      </c>
      <c r="AM9" s="518" t="s">
        <v>114</v>
      </c>
      <c r="AN9" s="519" t="s">
        <v>278</v>
      </c>
      <c r="AO9" s="518" t="s">
        <v>114</v>
      </c>
      <c r="AP9" s="518"/>
      <c r="AQ9" s="519" t="s">
        <v>115</v>
      </c>
      <c r="AR9" s="807"/>
    </row>
    <row r="10" spans="1:44" ht="16.5" customHeight="1" thickTop="1">
      <c r="A10" s="790" t="str">
        <f>B7</f>
        <v>VfL Kellinghusen</v>
      </c>
      <c r="B10" s="819" t="s">
        <v>102</v>
      </c>
      <c r="C10" s="802"/>
      <c r="D10" s="802"/>
      <c r="E10" s="802" t="s">
        <v>35</v>
      </c>
      <c r="F10" s="802"/>
      <c r="G10" s="803"/>
      <c r="H10" s="65">
        <f>'Spielplan-Sa'!K20</f>
        <v>0</v>
      </c>
      <c r="I10" s="66" t="s">
        <v>6</v>
      </c>
      <c r="J10" s="67">
        <f>IF('Spielplan-Sa'!M20="",0,'Spielplan-Sa'!M20)</f>
        <v>0</v>
      </c>
      <c r="K10" s="68">
        <f>'Spielplan-Sa'!AF20</f>
        <v>0</v>
      </c>
      <c r="L10" s="66" t="s">
        <v>6</v>
      </c>
      <c r="M10" s="69">
        <f>'Spielplan-Sa'!AH20</f>
        <v>0</v>
      </c>
      <c r="N10" s="70">
        <f>'Spielplan-Sa'!K22</f>
        <v>0</v>
      </c>
      <c r="O10" s="66" t="s">
        <v>6</v>
      </c>
      <c r="P10" s="67">
        <f>'Spielplan-Sa'!M22</f>
        <v>0</v>
      </c>
      <c r="Q10" s="68">
        <f>'Spielplan-Sa'!AF22</f>
        <v>0</v>
      </c>
      <c r="R10" s="66" t="s">
        <v>6</v>
      </c>
      <c r="S10" s="69">
        <f>'Spielplan-Sa'!AH22</f>
        <v>0</v>
      </c>
      <c r="T10" s="70">
        <f>'Spielplan-Sa'!K24</f>
        <v>0</v>
      </c>
      <c r="U10" s="66" t="s">
        <v>6</v>
      </c>
      <c r="V10" s="67">
        <f>'Spielplan-Sa'!M24</f>
        <v>0</v>
      </c>
      <c r="W10" s="68">
        <f>'Spielplan-Sa'!AF24</f>
        <v>0</v>
      </c>
      <c r="X10" s="66" t="s">
        <v>6</v>
      </c>
      <c r="Y10" s="69">
        <f>'Spielplan-Sa'!AH24</f>
        <v>0</v>
      </c>
      <c r="Z10" s="70" t="e">
        <f>'Spielplan-Sa'!#REF!</f>
        <v>#REF!</v>
      </c>
      <c r="AA10" s="66" t="s">
        <v>6</v>
      </c>
      <c r="AB10" s="67" t="e">
        <f>'Spielplan-Sa'!#REF!</f>
        <v>#REF!</v>
      </c>
      <c r="AC10" s="68" t="e">
        <f>'Spielplan-Sa'!#REF!</f>
        <v>#REF!</v>
      </c>
      <c r="AD10" s="66" t="s">
        <v>6</v>
      </c>
      <c r="AE10" s="69" t="e">
        <f>'Spielplan-Sa'!#REF!</f>
        <v>#REF!</v>
      </c>
      <c r="AF10" s="52">
        <f>IF(K10="",0,+K10+IF(Q10="",0,+Q10+IF(W10="",0,+W10)))</f>
        <v>0</v>
      </c>
      <c r="AG10" s="53" t="s">
        <v>6</v>
      </c>
      <c r="AH10" s="54">
        <f>IF(M10="",0,+M10+IF(S10="",0,+S10+IF(Y10="",0,+Y10)))</f>
        <v>0</v>
      </c>
      <c r="AI10" s="47"/>
      <c r="AJ10" s="48"/>
      <c r="AK10" s="42"/>
      <c r="AL10" s="520">
        <f>AF10</f>
        <v>0</v>
      </c>
      <c r="AM10" s="520">
        <f>(AF10-AH10)*1000</f>
        <v>0</v>
      </c>
      <c r="AN10" s="520"/>
      <c r="AO10" s="520"/>
      <c r="AP10" s="520"/>
      <c r="AQ10" s="520"/>
      <c r="AR10" s="799">
        <f>IF('Spielplan-Sa'!AL$25+'Spielplan-Sa'!AN$25=0,"",IF(AQ11="","",RANK(AQ11,AQ$11:AQ$20,0)))</f>
      </c>
    </row>
    <row r="11" spans="1:44" ht="16.5" customHeight="1">
      <c r="A11" s="791"/>
      <c r="B11" s="834" t="s">
        <v>94</v>
      </c>
      <c r="C11" s="804"/>
      <c r="D11" s="804"/>
      <c r="E11" s="804" t="s">
        <v>96</v>
      </c>
      <c r="F11" s="804"/>
      <c r="G11" s="805"/>
      <c r="H11" s="71">
        <f>'Spielplan-Sa'!N20</f>
        <v>0</v>
      </c>
      <c r="I11" s="72" t="s">
        <v>6</v>
      </c>
      <c r="J11" s="73">
        <f>'Spielplan-Sa'!P20</f>
        <v>0</v>
      </c>
      <c r="K11" s="74">
        <f>'Spielplan-Sa'!AI20</f>
        <v>0</v>
      </c>
      <c r="L11" s="72" t="s">
        <v>6</v>
      </c>
      <c r="M11" s="75">
        <f>'Spielplan-Sa'!AK20</f>
        <v>0</v>
      </c>
      <c r="N11" s="71">
        <f>'Spielplan-Sa'!N22</f>
        <v>0</v>
      </c>
      <c r="O11" s="72" t="s">
        <v>6</v>
      </c>
      <c r="P11" s="73">
        <f>'Spielplan-Sa'!P22</f>
        <v>0</v>
      </c>
      <c r="Q11" s="74">
        <f>'Spielplan-Sa'!AI22</f>
        <v>0</v>
      </c>
      <c r="R11" s="72" t="s">
        <v>6</v>
      </c>
      <c r="S11" s="75">
        <f>'Spielplan-Sa'!AK22</f>
        <v>0</v>
      </c>
      <c r="T11" s="71">
        <f>'Spielplan-Sa'!N24</f>
        <v>0</v>
      </c>
      <c r="U11" s="72" t="s">
        <v>6</v>
      </c>
      <c r="V11" s="73">
        <f>'Spielplan-Sa'!P24</f>
        <v>0</v>
      </c>
      <c r="W11" s="74">
        <f>'Spielplan-Sa'!AI24</f>
        <v>0</v>
      </c>
      <c r="X11" s="72" t="s">
        <v>6</v>
      </c>
      <c r="Y11" s="75">
        <f>'Spielplan-Sa'!AK24</f>
        <v>0</v>
      </c>
      <c r="Z11" s="71" t="e">
        <f>'Spielplan-Sa'!#REF!</f>
        <v>#REF!</v>
      </c>
      <c r="AA11" s="72" t="s">
        <v>6</v>
      </c>
      <c r="AB11" s="73" t="e">
        <f>'Spielplan-Sa'!#REF!</f>
        <v>#REF!</v>
      </c>
      <c r="AC11" s="74" t="e">
        <f>'Spielplan-Sa'!#REF!</f>
        <v>#REF!</v>
      </c>
      <c r="AD11" s="72" t="s">
        <v>6</v>
      </c>
      <c r="AE11" s="75" t="e">
        <f>'Spielplan-Sa'!#REF!</f>
        <v>#REF!</v>
      </c>
      <c r="AF11" s="55">
        <f>IF(K11="",0,+K11+IF(Q11="",0,+Q11+IF(W11="",0,+W11)))</f>
        <v>0</v>
      </c>
      <c r="AG11" s="56" t="s">
        <v>6</v>
      </c>
      <c r="AH11" s="57">
        <f>IF(M11="",0,+M11+IF(S11="",0,+S11+IF(Y11="",0,+Y11)))</f>
        <v>0</v>
      </c>
      <c r="AI11" s="45"/>
      <c r="AJ11" s="3"/>
      <c r="AK11" s="46"/>
      <c r="AL11" s="521"/>
      <c r="AM11" s="522"/>
      <c r="AN11" s="522">
        <f>AF11*100000</f>
        <v>0</v>
      </c>
      <c r="AO11" s="522">
        <f>(AF11-AH11)*1000000</f>
        <v>0</v>
      </c>
      <c r="AP11" s="523"/>
      <c r="AQ11" s="522">
        <f>AP12+AO11+AN11+AM10+AL10</f>
        <v>0</v>
      </c>
      <c r="AR11" s="800"/>
    </row>
    <row r="12" spans="1:44" ht="16.5" customHeight="1" thickBot="1">
      <c r="A12" s="792"/>
      <c r="B12" s="817" t="s">
        <v>95</v>
      </c>
      <c r="C12" s="818"/>
      <c r="D12" s="818"/>
      <c r="E12" s="818" t="s">
        <v>34</v>
      </c>
      <c r="F12" s="818"/>
      <c r="G12" s="824"/>
      <c r="H12" s="76">
        <f>'Spielplan-Sa'!Q20</f>
        <v>0</v>
      </c>
      <c r="I12" s="77" t="s">
        <v>6</v>
      </c>
      <c r="J12" s="78">
        <f>'Spielplan-Sa'!S20</f>
        <v>0</v>
      </c>
      <c r="K12" s="79">
        <f>'Spielplan-Sa'!AL20</f>
        <v>0</v>
      </c>
      <c r="L12" s="77" t="s">
        <v>6</v>
      </c>
      <c r="M12" s="80">
        <f>'Spielplan-Sa'!AN20</f>
        <v>0</v>
      </c>
      <c r="N12" s="76">
        <f>'Spielplan-Sa'!Q22</f>
        <v>0</v>
      </c>
      <c r="O12" s="77" t="s">
        <v>6</v>
      </c>
      <c r="P12" s="78">
        <f>'Spielplan-Sa'!S22</f>
        <v>0</v>
      </c>
      <c r="Q12" s="79">
        <f>'Spielplan-Sa'!AL22</f>
        <v>0</v>
      </c>
      <c r="R12" s="77" t="s">
        <v>6</v>
      </c>
      <c r="S12" s="80">
        <f>'Spielplan-Sa'!AN22</f>
        <v>0</v>
      </c>
      <c r="T12" s="76">
        <f>'Spielplan-Sa'!Q24</f>
        <v>0</v>
      </c>
      <c r="U12" s="77" t="s">
        <v>6</v>
      </c>
      <c r="V12" s="78">
        <f>'Spielplan-Sa'!S24</f>
        <v>0</v>
      </c>
      <c r="W12" s="79">
        <f>'Spielplan-Sa'!AL24</f>
        <v>0</v>
      </c>
      <c r="X12" s="77" t="s">
        <v>6</v>
      </c>
      <c r="Y12" s="80">
        <f>'Spielplan-Sa'!AN24</f>
        <v>0</v>
      </c>
      <c r="Z12" s="76" t="e">
        <f>'Spielplan-Sa'!#REF!</f>
        <v>#REF!</v>
      </c>
      <c r="AA12" s="77" t="s">
        <v>6</v>
      </c>
      <c r="AB12" s="78" t="e">
        <f>'Spielplan-Sa'!#REF!</f>
        <v>#REF!</v>
      </c>
      <c r="AC12" s="79" t="e">
        <f>'Spielplan-Sa'!#REF!</f>
        <v>#REF!</v>
      </c>
      <c r="AD12" s="77" t="s">
        <v>6</v>
      </c>
      <c r="AE12" s="80" t="e">
        <f>'Spielplan-Sa'!#REF!</f>
        <v>#REF!</v>
      </c>
      <c r="AF12" s="58"/>
      <c r="AG12" s="58"/>
      <c r="AH12" s="58"/>
      <c r="AI12" s="84">
        <f>K12+Q12+W12</f>
        <v>0</v>
      </c>
      <c r="AJ12" s="39" t="s">
        <v>6</v>
      </c>
      <c r="AK12" s="85">
        <f>M12+S12+Y12</f>
        <v>0</v>
      </c>
      <c r="AL12" s="524"/>
      <c r="AM12" s="525"/>
      <c r="AN12" s="525"/>
      <c r="AO12" s="525"/>
      <c r="AP12" s="526">
        <f>AI12*10000000</f>
        <v>0</v>
      </c>
      <c r="AQ12" s="525"/>
      <c r="AR12" s="801"/>
    </row>
    <row r="13" spans="1:44" ht="16.5" customHeight="1" thickTop="1">
      <c r="A13" s="790" t="str">
        <f>H7</f>
        <v>TSV Breitenberg</v>
      </c>
      <c r="B13" s="70">
        <f>J10</f>
        <v>0</v>
      </c>
      <c r="C13" s="66" t="s">
        <v>6</v>
      </c>
      <c r="D13" s="81">
        <f>H10</f>
        <v>0</v>
      </c>
      <c r="E13" s="68">
        <f>M10</f>
        <v>0</v>
      </c>
      <c r="F13" s="66" t="s">
        <v>6</v>
      </c>
      <c r="G13" s="69">
        <f>K10</f>
        <v>0</v>
      </c>
      <c r="H13" s="825"/>
      <c r="I13" s="826"/>
      <c r="J13" s="826"/>
      <c r="K13" s="826"/>
      <c r="L13" s="826"/>
      <c r="M13" s="827"/>
      <c r="N13" s="70">
        <f>'Spielplan-Sa'!K25</f>
        <v>0</v>
      </c>
      <c r="O13" s="66" t="s">
        <v>6</v>
      </c>
      <c r="P13" s="67">
        <f>'Spielplan-Sa'!M25</f>
        <v>0</v>
      </c>
      <c r="Q13" s="68">
        <f>'Spielplan-Sa'!AF25</f>
        <v>0</v>
      </c>
      <c r="R13" s="66" t="s">
        <v>6</v>
      </c>
      <c r="S13" s="69">
        <f>'Spielplan-Sa'!AH25</f>
        <v>0</v>
      </c>
      <c r="T13" s="70">
        <f>'Spielplan-Sa'!K23</f>
        <v>0</v>
      </c>
      <c r="U13" s="66" t="s">
        <v>6</v>
      </c>
      <c r="V13" s="67">
        <f>'Spielplan-Sa'!M23</f>
        <v>0</v>
      </c>
      <c r="W13" s="68">
        <f>'Spielplan-Sa'!AF23</f>
        <v>0</v>
      </c>
      <c r="X13" s="66" t="s">
        <v>6</v>
      </c>
      <c r="Y13" s="69">
        <f>'Spielplan-Sa'!AH23</f>
        <v>0</v>
      </c>
      <c r="Z13" s="70" t="e">
        <f>'Spielplan-Sa'!#REF!</f>
        <v>#REF!</v>
      </c>
      <c r="AA13" s="66" t="s">
        <v>6</v>
      </c>
      <c r="AB13" s="67" t="e">
        <f>'Spielplan-Sa'!#REF!</f>
        <v>#REF!</v>
      </c>
      <c r="AC13" s="68" t="e">
        <f>'Spielplan-Sa'!#REF!</f>
        <v>#REF!</v>
      </c>
      <c r="AD13" s="66" t="s">
        <v>6</v>
      </c>
      <c r="AE13" s="69" t="e">
        <f>'Spielplan-Sa'!#REF!</f>
        <v>#REF!</v>
      </c>
      <c r="AF13" s="52">
        <f>IF(E13="",0,+E13+IF(Q13="",0,+Q13+IF(W13="",0,+W13)))</f>
        <v>0</v>
      </c>
      <c r="AG13" s="59" t="s">
        <v>6</v>
      </c>
      <c r="AH13" s="54">
        <f>IF(G13="",0,+G13+IF(S13="",0,+S13+IF(Y13="",0,+Y13)))</f>
        <v>0</v>
      </c>
      <c r="AI13" s="47"/>
      <c r="AJ13" s="48"/>
      <c r="AK13" s="42"/>
      <c r="AL13" s="520">
        <f>AF13</f>
        <v>0</v>
      </c>
      <c r="AM13" s="520">
        <f>(AF13-AH13)*1000</f>
        <v>0</v>
      </c>
      <c r="AN13" s="520"/>
      <c r="AO13" s="520"/>
      <c r="AP13" s="520"/>
      <c r="AQ13" s="520"/>
      <c r="AR13" s="799">
        <f>IF('Spielplan-Sa'!AL$25+'Spielplan-Sa'!AN$25=0,"",IF(AQ14="","",RANK(AQ14,AQ$11:AQ$20,0)))</f>
      </c>
    </row>
    <row r="14" spans="1:44" ht="16.5" customHeight="1">
      <c r="A14" s="791"/>
      <c r="B14" s="71">
        <f>J11</f>
        <v>0</v>
      </c>
      <c r="C14" s="72" t="s">
        <v>6</v>
      </c>
      <c r="D14" s="82">
        <f>H11</f>
        <v>0</v>
      </c>
      <c r="E14" s="74">
        <f>M11</f>
        <v>0</v>
      </c>
      <c r="F14" s="72" t="s">
        <v>6</v>
      </c>
      <c r="G14" s="75">
        <f>K11</f>
        <v>0</v>
      </c>
      <c r="H14" s="828"/>
      <c r="I14" s="829"/>
      <c r="J14" s="829"/>
      <c r="K14" s="829"/>
      <c r="L14" s="829"/>
      <c r="M14" s="830"/>
      <c r="N14" s="71">
        <f>'Spielplan-Sa'!N25</f>
        <v>0</v>
      </c>
      <c r="O14" s="72" t="s">
        <v>6</v>
      </c>
      <c r="P14" s="73">
        <f>'Spielplan-Sa'!P25</f>
        <v>0</v>
      </c>
      <c r="Q14" s="74">
        <f>'Spielplan-Sa'!AI25</f>
        <v>0</v>
      </c>
      <c r="R14" s="72" t="s">
        <v>6</v>
      </c>
      <c r="S14" s="75">
        <f>'Spielplan-Sa'!AK25</f>
        <v>0</v>
      </c>
      <c r="T14" s="71">
        <f>'Spielplan-Sa'!N23</f>
        <v>0</v>
      </c>
      <c r="U14" s="72" t="s">
        <v>6</v>
      </c>
      <c r="V14" s="73">
        <f>'Spielplan-Sa'!P23</f>
        <v>0</v>
      </c>
      <c r="W14" s="74">
        <f>'Spielplan-Sa'!AI23</f>
        <v>0</v>
      </c>
      <c r="X14" s="72" t="s">
        <v>6</v>
      </c>
      <c r="Y14" s="75">
        <f>'Spielplan-Sa'!AK23</f>
        <v>0</v>
      </c>
      <c r="Z14" s="71" t="e">
        <f>'Spielplan-Sa'!#REF!</f>
        <v>#REF!</v>
      </c>
      <c r="AA14" s="72" t="s">
        <v>6</v>
      </c>
      <c r="AB14" s="73" t="e">
        <f>'Spielplan-Sa'!#REF!</f>
        <v>#REF!</v>
      </c>
      <c r="AC14" s="74" t="e">
        <f>'Spielplan-Sa'!#REF!</f>
        <v>#REF!</v>
      </c>
      <c r="AD14" s="72" t="s">
        <v>6</v>
      </c>
      <c r="AE14" s="75" t="e">
        <f>'Spielplan-Sa'!#REF!</f>
        <v>#REF!</v>
      </c>
      <c r="AF14" s="55">
        <f>IF(E14="",0,+E14+IF(Q14="",0,+Q14+IF(W14="",0,+W14)))</f>
        <v>0</v>
      </c>
      <c r="AG14" s="60" t="s">
        <v>6</v>
      </c>
      <c r="AH14" s="57">
        <f>IF(G14="",0,+G14+IF(S14="",0,+S14+IF(Y14="",0,+Y14)))</f>
        <v>0</v>
      </c>
      <c r="AI14" s="45"/>
      <c r="AJ14" s="3"/>
      <c r="AK14" s="46"/>
      <c r="AL14" s="521"/>
      <c r="AM14" s="522"/>
      <c r="AN14" s="522">
        <f>AF14*100000</f>
        <v>0</v>
      </c>
      <c r="AO14" s="522">
        <f>(AF14-AH14)*1000000</f>
        <v>0</v>
      </c>
      <c r="AP14" s="523"/>
      <c r="AQ14" s="522">
        <f>AP15+AO14+AN14+AM13+AL13</f>
        <v>0</v>
      </c>
      <c r="AR14" s="800"/>
    </row>
    <row r="15" spans="1:44" ht="16.5" customHeight="1" thickBot="1">
      <c r="A15" s="792"/>
      <c r="B15" s="76">
        <f>J12</f>
        <v>0</v>
      </c>
      <c r="C15" s="77" t="s">
        <v>6</v>
      </c>
      <c r="D15" s="83">
        <f>H12</f>
        <v>0</v>
      </c>
      <c r="E15" s="79">
        <f>M12</f>
        <v>0</v>
      </c>
      <c r="F15" s="77" t="s">
        <v>6</v>
      </c>
      <c r="G15" s="80">
        <f>K12</f>
        <v>0</v>
      </c>
      <c r="H15" s="831"/>
      <c r="I15" s="832"/>
      <c r="J15" s="832"/>
      <c r="K15" s="832"/>
      <c r="L15" s="832"/>
      <c r="M15" s="833"/>
      <c r="N15" s="76">
        <f>'Spielplan-Sa'!Q25</f>
        <v>0</v>
      </c>
      <c r="O15" s="77" t="s">
        <v>6</v>
      </c>
      <c r="P15" s="78">
        <f>'Spielplan-Sa'!S25</f>
        <v>0</v>
      </c>
      <c r="Q15" s="79">
        <f>'Spielplan-Sa'!AL25</f>
        <v>0</v>
      </c>
      <c r="R15" s="77" t="s">
        <v>6</v>
      </c>
      <c r="S15" s="80">
        <f>'Spielplan-Sa'!AN25</f>
        <v>0</v>
      </c>
      <c r="T15" s="76">
        <f>'Spielplan-Sa'!Q23</f>
        <v>0</v>
      </c>
      <c r="U15" s="77" t="s">
        <v>6</v>
      </c>
      <c r="V15" s="78">
        <f>'Spielplan-Sa'!S23</f>
        <v>0</v>
      </c>
      <c r="W15" s="79">
        <f>'Spielplan-Sa'!AL23</f>
        <v>0</v>
      </c>
      <c r="X15" s="77" t="s">
        <v>6</v>
      </c>
      <c r="Y15" s="80">
        <f>'Spielplan-Sa'!AN23</f>
        <v>0</v>
      </c>
      <c r="Z15" s="76" t="e">
        <f>'Spielplan-Sa'!#REF!</f>
        <v>#REF!</v>
      </c>
      <c r="AA15" s="77" t="s">
        <v>6</v>
      </c>
      <c r="AB15" s="78" t="e">
        <f>'Spielplan-Sa'!#REF!</f>
        <v>#REF!</v>
      </c>
      <c r="AC15" s="79" t="e">
        <f>'Spielplan-Sa'!#REF!</f>
        <v>#REF!</v>
      </c>
      <c r="AD15" s="77" t="s">
        <v>6</v>
      </c>
      <c r="AE15" s="80" t="e">
        <f>'Spielplan-Sa'!#REF!</f>
        <v>#REF!</v>
      </c>
      <c r="AF15" s="58"/>
      <c r="AG15" s="58"/>
      <c r="AH15" s="58"/>
      <c r="AI15" s="84">
        <f>E15+Q15+W15</f>
        <v>0</v>
      </c>
      <c r="AJ15" s="39" t="s">
        <v>6</v>
      </c>
      <c r="AK15" s="85">
        <f>G15+S15+Y15</f>
        <v>0</v>
      </c>
      <c r="AL15" s="524"/>
      <c r="AM15" s="525"/>
      <c r="AN15" s="525"/>
      <c r="AO15" s="525"/>
      <c r="AP15" s="526">
        <f>AI15*10000000</f>
        <v>0</v>
      </c>
      <c r="AQ15" s="525"/>
      <c r="AR15" s="801"/>
    </row>
    <row r="16" spans="1:44" ht="16.5" customHeight="1" thickTop="1">
      <c r="A16" s="790" t="str">
        <f>N7</f>
        <v>TuS Wakendorf</v>
      </c>
      <c r="B16" s="70">
        <f>P10</f>
        <v>0</v>
      </c>
      <c r="C16" s="66" t="s">
        <v>6</v>
      </c>
      <c r="D16" s="67">
        <f>N10</f>
        <v>0</v>
      </c>
      <c r="E16" s="68">
        <f>S10</f>
        <v>0</v>
      </c>
      <c r="F16" s="66" t="s">
        <v>6</v>
      </c>
      <c r="G16" s="69">
        <f>Q10</f>
        <v>0</v>
      </c>
      <c r="H16" s="70">
        <f>P13</f>
        <v>0</v>
      </c>
      <c r="I16" s="66" t="s">
        <v>6</v>
      </c>
      <c r="J16" s="67">
        <f>N13</f>
        <v>0</v>
      </c>
      <c r="K16" s="68">
        <f>S13</f>
        <v>0</v>
      </c>
      <c r="L16" s="66" t="s">
        <v>6</v>
      </c>
      <c r="M16" s="69">
        <f>Q13</f>
        <v>0</v>
      </c>
      <c r="N16" s="825"/>
      <c r="O16" s="826"/>
      <c r="P16" s="826"/>
      <c r="Q16" s="826"/>
      <c r="R16" s="826"/>
      <c r="S16" s="827"/>
      <c r="T16" s="70">
        <f>'Spielplan-Sa'!K21</f>
        <v>0</v>
      </c>
      <c r="U16" s="66" t="s">
        <v>6</v>
      </c>
      <c r="V16" s="67">
        <f>'Spielplan-Sa'!M21</f>
        <v>0</v>
      </c>
      <c r="W16" s="68">
        <f>'Spielplan-Sa'!AF21</f>
        <v>0</v>
      </c>
      <c r="X16" s="66" t="s">
        <v>6</v>
      </c>
      <c r="Y16" s="69">
        <f>'Spielplan-Sa'!AH21</f>
        <v>0</v>
      </c>
      <c r="Z16" s="70" t="e">
        <f>'Spielplan-Sa'!#REF!</f>
        <v>#REF!</v>
      </c>
      <c r="AA16" s="66" t="s">
        <v>6</v>
      </c>
      <c r="AB16" s="67" t="e">
        <f>'Spielplan-Sa'!#REF!</f>
        <v>#REF!</v>
      </c>
      <c r="AC16" s="68" t="e">
        <f>'Spielplan-Sa'!#REF!</f>
        <v>#REF!</v>
      </c>
      <c r="AD16" s="66" t="s">
        <v>6</v>
      </c>
      <c r="AE16" s="69" t="e">
        <f>'Spielplan-Sa'!#REF!</f>
        <v>#REF!</v>
      </c>
      <c r="AF16" s="52">
        <f>IF(E16="",0,+E16+IF(K16="",0,+K16+IF(W16="",0,+W16)))</f>
        <v>0</v>
      </c>
      <c r="AG16" s="59" t="s">
        <v>6</v>
      </c>
      <c r="AH16" s="54">
        <f>IF(G16="",0,+G16+IF(M16="",0,+M16+IF(Y16="",0,+Y16)))</f>
        <v>0</v>
      </c>
      <c r="AI16" s="47"/>
      <c r="AJ16" s="48"/>
      <c r="AK16" s="42"/>
      <c r="AL16" s="520">
        <f>AF16</f>
        <v>0</v>
      </c>
      <c r="AM16" s="520">
        <f>(AF16-AH16)*1000</f>
        <v>0</v>
      </c>
      <c r="AN16" s="520"/>
      <c r="AO16" s="520"/>
      <c r="AP16" s="520"/>
      <c r="AQ16" s="520"/>
      <c r="AR16" s="799">
        <f>IF('Spielplan-Sa'!AL$25+'Spielplan-Sa'!AN$25=0,"",IF(AQ17="","",RANK(AQ17,AQ$11:AQ$20,0)))</f>
      </c>
    </row>
    <row r="17" spans="1:44" ht="16.5" customHeight="1">
      <c r="A17" s="791"/>
      <c r="B17" s="71">
        <f>P11</f>
        <v>0</v>
      </c>
      <c r="C17" s="72" t="s">
        <v>6</v>
      </c>
      <c r="D17" s="73">
        <f>N11</f>
        <v>0</v>
      </c>
      <c r="E17" s="74">
        <f>S11</f>
        <v>0</v>
      </c>
      <c r="F17" s="72" t="s">
        <v>6</v>
      </c>
      <c r="G17" s="75">
        <f>Q11</f>
        <v>0</v>
      </c>
      <c r="H17" s="71">
        <f>P14</f>
        <v>0</v>
      </c>
      <c r="I17" s="72" t="s">
        <v>6</v>
      </c>
      <c r="J17" s="73">
        <f>N14</f>
        <v>0</v>
      </c>
      <c r="K17" s="74">
        <f>S14</f>
        <v>0</v>
      </c>
      <c r="L17" s="72" t="s">
        <v>6</v>
      </c>
      <c r="M17" s="75">
        <f>Q14</f>
        <v>0</v>
      </c>
      <c r="N17" s="828"/>
      <c r="O17" s="829"/>
      <c r="P17" s="829"/>
      <c r="Q17" s="829"/>
      <c r="R17" s="829"/>
      <c r="S17" s="830"/>
      <c r="T17" s="71">
        <f>'Spielplan-Sa'!N21</f>
        <v>0</v>
      </c>
      <c r="U17" s="72" t="s">
        <v>6</v>
      </c>
      <c r="V17" s="73">
        <f>'Spielplan-Sa'!P21</f>
        <v>0</v>
      </c>
      <c r="W17" s="74">
        <f>'Spielplan-Sa'!AI21</f>
        <v>0</v>
      </c>
      <c r="X17" s="72" t="s">
        <v>6</v>
      </c>
      <c r="Y17" s="75">
        <f>'Spielplan-Sa'!AK21</f>
        <v>0</v>
      </c>
      <c r="Z17" s="71" t="e">
        <f>'Spielplan-Sa'!#REF!</f>
        <v>#REF!</v>
      </c>
      <c r="AA17" s="72" t="s">
        <v>6</v>
      </c>
      <c r="AB17" s="73" t="e">
        <f>'Spielplan-Sa'!#REF!</f>
        <v>#REF!</v>
      </c>
      <c r="AC17" s="74" t="e">
        <f>'Spielplan-Sa'!#REF!</f>
        <v>#REF!</v>
      </c>
      <c r="AD17" s="72" t="s">
        <v>6</v>
      </c>
      <c r="AE17" s="75" t="e">
        <f>'Spielplan-Sa'!#REF!</f>
        <v>#REF!</v>
      </c>
      <c r="AF17" s="55">
        <f>IF(E17="",0,+E17+IF(K17="",0,+K17+IF(W17="",0,+W17)))</f>
        <v>0</v>
      </c>
      <c r="AG17" s="60" t="s">
        <v>6</v>
      </c>
      <c r="AH17" s="57">
        <f>IF(G17="",0,+G17+IF(M17="",0,+M17+IF(Y17="",0,+Y17)))</f>
        <v>0</v>
      </c>
      <c r="AI17" s="45"/>
      <c r="AJ17" s="3"/>
      <c r="AK17" s="46"/>
      <c r="AL17" s="521"/>
      <c r="AM17" s="522"/>
      <c r="AN17" s="522">
        <f>AF17*100000</f>
        <v>0</v>
      </c>
      <c r="AO17" s="522">
        <f>(AF17-AH17)*1000000</f>
        <v>0</v>
      </c>
      <c r="AP17" s="523"/>
      <c r="AQ17" s="522">
        <f>AP18+AO17+AN17+AM16+AL16</f>
        <v>0</v>
      </c>
      <c r="AR17" s="800"/>
    </row>
    <row r="18" spans="1:44" ht="16.5" customHeight="1" thickBot="1">
      <c r="A18" s="792"/>
      <c r="B18" s="76">
        <f>P12</f>
        <v>0</v>
      </c>
      <c r="C18" s="77" t="s">
        <v>6</v>
      </c>
      <c r="D18" s="78">
        <f>N12</f>
        <v>0</v>
      </c>
      <c r="E18" s="79">
        <f>S12</f>
        <v>0</v>
      </c>
      <c r="F18" s="77" t="s">
        <v>6</v>
      </c>
      <c r="G18" s="80">
        <f>Q12</f>
        <v>0</v>
      </c>
      <c r="H18" s="76">
        <f>P15</f>
        <v>0</v>
      </c>
      <c r="I18" s="77" t="s">
        <v>6</v>
      </c>
      <c r="J18" s="78">
        <f>N15</f>
        <v>0</v>
      </c>
      <c r="K18" s="79">
        <f>S15</f>
        <v>0</v>
      </c>
      <c r="L18" s="77" t="s">
        <v>6</v>
      </c>
      <c r="M18" s="80">
        <f>Q15</f>
        <v>0</v>
      </c>
      <c r="N18" s="831"/>
      <c r="O18" s="832"/>
      <c r="P18" s="832"/>
      <c r="Q18" s="832"/>
      <c r="R18" s="832"/>
      <c r="S18" s="833"/>
      <c r="T18" s="76">
        <f>'Spielplan-Sa'!Q21</f>
        <v>0</v>
      </c>
      <c r="U18" s="77" t="s">
        <v>6</v>
      </c>
      <c r="V18" s="78">
        <f>'Spielplan-Sa'!S21</f>
        <v>0</v>
      </c>
      <c r="W18" s="79">
        <f>'Spielplan-Sa'!AL21</f>
        <v>0</v>
      </c>
      <c r="X18" s="77" t="s">
        <v>6</v>
      </c>
      <c r="Y18" s="80">
        <f>'Spielplan-Sa'!AN21</f>
        <v>0</v>
      </c>
      <c r="Z18" s="76" t="e">
        <f>'Spielplan-Sa'!#REF!</f>
        <v>#REF!</v>
      </c>
      <c r="AA18" s="77" t="s">
        <v>6</v>
      </c>
      <c r="AB18" s="78" t="e">
        <f>'Spielplan-Sa'!#REF!</f>
        <v>#REF!</v>
      </c>
      <c r="AC18" s="79" t="e">
        <f>'Spielplan-Sa'!#REF!</f>
        <v>#REF!</v>
      </c>
      <c r="AD18" s="77" t="s">
        <v>6</v>
      </c>
      <c r="AE18" s="80" t="e">
        <f>'Spielplan-Sa'!#REF!</f>
        <v>#REF!</v>
      </c>
      <c r="AF18" s="58"/>
      <c r="AG18" s="58"/>
      <c r="AH18" s="58"/>
      <c r="AI18" s="84">
        <f>E18+K18+W18</f>
        <v>0</v>
      </c>
      <c r="AJ18" s="39" t="s">
        <v>6</v>
      </c>
      <c r="AK18" s="85">
        <f>G18+M18+Y18</f>
        <v>0</v>
      </c>
      <c r="AL18" s="524"/>
      <c r="AM18" s="525"/>
      <c r="AN18" s="525"/>
      <c r="AO18" s="525"/>
      <c r="AP18" s="526">
        <f>AI18*10000000</f>
        <v>0</v>
      </c>
      <c r="AQ18" s="525"/>
      <c r="AR18" s="801"/>
    </row>
    <row r="19" spans="1:44" ht="16.5" customHeight="1" thickTop="1">
      <c r="A19" s="790" t="str">
        <f>T7</f>
        <v>TSV Wiemersdorf</v>
      </c>
      <c r="B19" s="70">
        <f>V10</f>
        <v>0</v>
      </c>
      <c r="C19" s="66" t="s">
        <v>6</v>
      </c>
      <c r="D19" s="67">
        <f>T10</f>
        <v>0</v>
      </c>
      <c r="E19" s="68">
        <f>Y10</f>
        <v>0</v>
      </c>
      <c r="F19" s="66" t="s">
        <v>6</v>
      </c>
      <c r="G19" s="69">
        <f>W10</f>
        <v>0</v>
      </c>
      <c r="H19" s="70">
        <f>V13</f>
        <v>0</v>
      </c>
      <c r="I19" s="66" t="s">
        <v>6</v>
      </c>
      <c r="J19" s="67">
        <f>T13</f>
        <v>0</v>
      </c>
      <c r="K19" s="68">
        <f>Y13</f>
        <v>0</v>
      </c>
      <c r="L19" s="66" t="s">
        <v>6</v>
      </c>
      <c r="M19" s="69">
        <f>W13</f>
        <v>0</v>
      </c>
      <c r="N19" s="70">
        <f>V16</f>
        <v>0</v>
      </c>
      <c r="O19" s="66" t="s">
        <v>6</v>
      </c>
      <c r="P19" s="67">
        <f>T16</f>
        <v>0</v>
      </c>
      <c r="Q19" s="68">
        <f>Y16</f>
        <v>0</v>
      </c>
      <c r="R19" s="66" t="s">
        <v>6</v>
      </c>
      <c r="S19" s="69">
        <f>W16</f>
        <v>0</v>
      </c>
      <c r="T19" s="825"/>
      <c r="U19" s="826"/>
      <c r="V19" s="826"/>
      <c r="W19" s="826"/>
      <c r="X19" s="826"/>
      <c r="Y19" s="827"/>
      <c r="Z19" s="70" t="e">
        <f>'Spielplan-Sa'!#REF!</f>
        <v>#REF!</v>
      </c>
      <c r="AA19" s="66" t="s">
        <v>6</v>
      </c>
      <c r="AB19" s="67" t="e">
        <f>'Spielplan-Sa'!#REF!</f>
        <v>#REF!</v>
      </c>
      <c r="AC19" s="68" t="e">
        <f>'Spielplan-Sa'!#REF!</f>
        <v>#REF!</v>
      </c>
      <c r="AD19" s="66" t="s">
        <v>6</v>
      </c>
      <c r="AE19" s="69" t="e">
        <f>'Spielplan-Sa'!#REF!</f>
        <v>#REF!</v>
      </c>
      <c r="AF19" s="52">
        <f>IF(E19="",0,+E19+IF(K19="",0,+K19+IF(Q19="",0,+Q19)))</f>
        <v>0</v>
      </c>
      <c r="AG19" s="59" t="s">
        <v>6</v>
      </c>
      <c r="AH19" s="54">
        <f>IF(G19="",0,+G19+IF(M19="",0,+M19+IF(S19="",0,+S19)))</f>
        <v>0</v>
      </c>
      <c r="AI19" s="47"/>
      <c r="AJ19" s="48"/>
      <c r="AK19" s="42"/>
      <c r="AL19" s="520">
        <f>AF19</f>
        <v>0</v>
      </c>
      <c r="AM19" s="520">
        <f>(AF19-AH19)*1000</f>
        <v>0</v>
      </c>
      <c r="AN19" s="520"/>
      <c r="AO19" s="520"/>
      <c r="AP19" s="520"/>
      <c r="AQ19" s="520"/>
      <c r="AR19" s="799">
        <f>IF('Spielplan-Sa'!AL$25+'Spielplan-Sa'!AN$25=0,"",IF(AQ20="","",RANK(AQ20,AQ$11:AQ$20,0)))</f>
      </c>
    </row>
    <row r="20" spans="1:44" ht="16.5" customHeight="1">
      <c r="A20" s="791"/>
      <c r="B20" s="71">
        <f>V11</f>
        <v>0</v>
      </c>
      <c r="C20" s="72" t="s">
        <v>6</v>
      </c>
      <c r="D20" s="73">
        <f>T11</f>
        <v>0</v>
      </c>
      <c r="E20" s="74">
        <f>Y11</f>
        <v>0</v>
      </c>
      <c r="F20" s="72" t="s">
        <v>6</v>
      </c>
      <c r="G20" s="75">
        <f>W11</f>
        <v>0</v>
      </c>
      <c r="H20" s="71">
        <f>V14</f>
        <v>0</v>
      </c>
      <c r="I20" s="72" t="s">
        <v>6</v>
      </c>
      <c r="J20" s="73">
        <f>T14</f>
        <v>0</v>
      </c>
      <c r="K20" s="74">
        <f>Y14</f>
        <v>0</v>
      </c>
      <c r="L20" s="72" t="s">
        <v>6</v>
      </c>
      <c r="M20" s="75">
        <f>W14</f>
        <v>0</v>
      </c>
      <c r="N20" s="71">
        <f>V17</f>
        <v>0</v>
      </c>
      <c r="O20" s="72" t="s">
        <v>6</v>
      </c>
      <c r="P20" s="73">
        <f>T17</f>
        <v>0</v>
      </c>
      <c r="Q20" s="74">
        <f>Y17</f>
        <v>0</v>
      </c>
      <c r="R20" s="72" t="s">
        <v>6</v>
      </c>
      <c r="S20" s="75">
        <f>W17</f>
        <v>0</v>
      </c>
      <c r="T20" s="828"/>
      <c r="U20" s="829"/>
      <c r="V20" s="829"/>
      <c r="W20" s="829"/>
      <c r="X20" s="829"/>
      <c r="Y20" s="830"/>
      <c r="Z20" s="71" t="e">
        <f>'Spielplan-Sa'!#REF!</f>
        <v>#REF!</v>
      </c>
      <c r="AA20" s="72" t="s">
        <v>6</v>
      </c>
      <c r="AB20" s="73" t="e">
        <f>'Spielplan-Sa'!#REF!</f>
        <v>#REF!</v>
      </c>
      <c r="AC20" s="74" t="e">
        <f>'Spielplan-Sa'!#REF!</f>
        <v>#REF!</v>
      </c>
      <c r="AD20" s="72" t="s">
        <v>6</v>
      </c>
      <c r="AE20" s="75" t="e">
        <f>'Spielplan-Sa'!#REF!</f>
        <v>#REF!</v>
      </c>
      <c r="AF20" s="55">
        <f>IF(E20="",0,+E20+IF(K20="",0,+K20+IF(Q20="",0,+Q20)))</f>
        <v>0</v>
      </c>
      <c r="AG20" s="60" t="s">
        <v>6</v>
      </c>
      <c r="AH20" s="57">
        <f>IF(G20="",0,+G20+IF(M20="",0,+M20+IF(S20="",0,+S20)))</f>
        <v>0</v>
      </c>
      <c r="AI20" s="45"/>
      <c r="AJ20" s="3"/>
      <c r="AK20" s="46"/>
      <c r="AL20" s="521"/>
      <c r="AM20" s="522"/>
      <c r="AN20" s="522">
        <f>AF20*100000</f>
        <v>0</v>
      </c>
      <c r="AO20" s="522">
        <f>(AF20-AH20)*1000000</f>
        <v>0</v>
      </c>
      <c r="AP20" s="523"/>
      <c r="AQ20" s="522">
        <f>AP21+AO20+AN20+AM19+AL19</f>
        <v>0</v>
      </c>
      <c r="AR20" s="800"/>
    </row>
    <row r="21" spans="1:44" ht="16.5" customHeight="1" thickBot="1">
      <c r="A21" s="792"/>
      <c r="B21" s="76">
        <f>V12</f>
        <v>0</v>
      </c>
      <c r="C21" s="77" t="s">
        <v>6</v>
      </c>
      <c r="D21" s="78">
        <f>T12</f>
        <v>0</v>
      </c>
      <c r="E21" s="79">
        <f>Y12</f>
        <v>0</v>
      </c>
      <c r="F21" s="77" t="s">
        <v>6</v>
      </c>
      <c r="G21" s="80">
        <f>W12</f>
        <v>0</v>
      </c>
      <c r="H21" s="76">
        <f>V15</f>
        <v>0</v>
      </c>
      <c r="I21" s="77" t="s">
        <v>6</v>
      </c>
      <c r="J21" s="78">
        <f>T15</f>
        <v>0</v>
      </c>
      <c r="K21" s="79">
        <f>Y15</f>
        <v>0</v>
      </c>
      <c r="L21" s="77" t="s">
        <v>6</v>
      </c>
      <c r="M21" s="80">
        <f>W15</f>
        <v>0</v>
      </c>
      <c r="N21" s="76">
        <f>V18</f>
        <v>0</v>
      </c>
      <c r="O21" s="77" t="s">
        <v>6</v>
      </c>
      <c r="P21" s="78">
        <f>T18</f>
        <v>0</v>
      </c>
      <c r="Q21" s="79">
        <f>Y18</f>
        <v>0</v>
      </c>
      <c r="R21" s="77" t="s">
        <v>6</v>
      </c>
      <c r="S21" s="80">
        <f>W18</f>
        <v>0</v>
      </c>
      <c r="T21" s="831"/>
      <c r="U21" s="832"/>
      <c r="V21" s="832"/>
      <c r="W21" s="832"/>
      <c r="X21" s="832"/>
      <c r="Y21" s="833"/>
      <c r="Z21" s="76" t="e">
        <f>'Spielplan-Sa'!#REF!</f>
        <v>#REF!</v>
      </c>
      <c r="AA21" s="77" t="s">
        <v>6</v>
      </c>
      <c r="AB21" s="78" t="e">
        <f>'Spielplan-Sa'!#REF!</f>
        <v>#REF!</v>
      </c>
      <c r="AC21" s="79" t="e">
        <f>'Spielplan-Sa'!#REF!</f>
        <v>#REF!</v>
      </c>
      <c r="AD21" s="77" t="s">
        <v>6</v>
      </c>
      <c r="AE21" s="80" t="e">
        <f>'Spielplan-Sa'!#REF!</f>
        <v>#REF!</v>
      </c>
      <c r="AF21" s="499"/>
      <c r="AG21" s="500"/>
      <c r="AH21" s="501"/>
      <c r="AI21" s="84">
        <f>E21+K21+Q21</f>
        <v>0</v>
      </c>
      <c r="AJ21" s="39" t="s">
        <v>6</v>
      </c>
      <c r="AK21" s="85">
        <f>G21+M21+S21</f>
        <v>0</v>
      </c>
      <c r="AL21" s="524"/>
      <c r="AM21" s="525"/>
      <c r="AN21" s="525"/>
      <c r="AO21" s="525"/>
      <c r="AP21" s="526">
        <f>AI21*10000000</f>
        <v>0</v>
      </c>
      <c r="AQ21" s="525"/>
      <c r="AR21" s="801"/>
    </row>
    <row r="22" spans="1:44" ht="16.5" customHeight="1" hidden="1" thickTop="1">
      <c r="A22" s="790">
        <f>Z7</f>
        <v>0</v>
      </c>
      <c r="B22" s="70" t="e">
        <f>AB10</f>
        <v>#REF!</v>
      </c>
      <c r="C22" s="66" t="s">
        <v>6</v>
      </c>
      <c r="D22" s="67" t="e">
        <f>Z10</f>
        <v>#REF!</v>
      </c>
      <c r="E22" s="68" t="e">
        <f>AE10</f>
        <v>#REF!</v>
      </c>
      <c r="F22" s="66" t="s">
        <v>6</v>
      </c>
      <c r="G22" s="69" t="e">
        <f>AC10</f>
        <v>#REF!</v>
      </c>
      <c r="H22" s="70" t="e">
        <f>AB13</f>
        <v>#REF!</v>
      </c>
      <c r="I22" s="66" t="s">
        <v>6</v>
      </c>
      <c r="J22" s="67" t="e">
        <f>Z13</f>
        <v>#REF!</v>
      </c>
      <c r="K22" s="68" t="e">
        <f>AE13</f>
        <v>#REF!</v>
      </c>
      <c r="L22" s="66" t="s">
        <v>6</v>
      </c>
      <c r="M22" s="69" t="e">
        <f>AC13</f>
        <v>#REF!</v>
      </c>
      <c r="N22" s="70" t="e">
        <f>AB16</f>
        <v>#REF!</v>
      </c>
      <c r="O22" s="66" t="s">
        <v>6</v>
      </c>
      <c r="P22" s="67" t="e">
        <f>Z16</f>
        <v>#REF!</v>
      </c>
      <c r="Q22" s="68" t="e">
        <f>AE16</f>
        <v>#REF!</v>
      </c>
      <c r="R22" s="66" t="s">
        <v>6</v>
      </c>
      <c r="S22" s="69" t="e">
        <f>AC16</f>
        <v>#REF!</v>
      </c>
      <c r="T22" s="70" t="e">
        <f>AB19</f>
        <v>#REF!</v>
      </c>
      <c r="U22" s="66" t="s">
        <v>6</v>
      </c>
      <c r="V22" s="67" t="e">
        <f>Z19</f>
        <v>#REF!</v>
      </c>
      <c r="W22" s="68" t="e">
        <f>AE19</f>
        <v>#REF!</v>
      </c>
      <c r="X22" s="66" t="s">
        <v>6</v>
      </c>
      <c r="Y22" s="69" t="e">
        <f>AC19</f>
        <v>#REF!</v>
      </c>
      <c r="Z22" s="825"/>
      <c r="AA22" s="826"/>
      <c r="AB22" s="826"/>
      <c r="AC22" s="826"/>
      <c r="AD22" s="826"/>
      <c r="AE22" s="827"/>
      <c r="AF22" s="52" t="e">
        <f>IF(E22="",0,+E22+IF(K22="",0,+K22+IF(Q22="",0,+Q22+IF(W22="",0,+W22))))</f>
        <v>#REF!</v>
      </c>
      <c r="AG22" s="59" t="s">
        <v>6</v>
      </c>
      <c r="AH22" s="54" t="e">
        <f>IF(G22="",0,+G22+IF(M22="",0,+M22+IF(S22="",0,+S22+IF(Y22="",0,+Y22))))</f>
        <v>#REF!</v>
      </c>
      <c r="AI22" s="47"/>
      <c r="AJ22" s="48"/>
      <c r="AK22" s="42"/>
      <c r="AL22" s="535"/>
      <c r="AM22" s="535" t="e">
        <f>AF22-AH22</f>
        <v>#REF!</v>
      </c>
      <c r="AN22" s="536"/>
      <c r="AO22" s="535"/>
      <c r="AP22" s="535"/>
      <c r="AQ22" s="536"/>
      <c r="AR22" s="799">
        <f>IF('Spielplan-Sa'!AL$23+'Spielplan-Sa'!AN$23=0,"",IF(AQ23="","",RANK(AQ23,AQ$11:AQ$23,0)))</f>
      </c>
    </row>
    <row r="23" spans="1:44" ht="16.5" customHeight="1" hidden="1">
      <c r="A23" s="791"/>
      <c r="B23" s="71" t="e">
        <f>AB11</f>
        <v>#REF!</v>
      </c>
      <c r="C23" s="72" t="s">
        <v>6</v>
      </c>
      <c r="D23" s="73" t="e">
        <f>Z11</f>
        <v>#REF!</v>
      </c>
      <c r="E23" s="74" t="e">
        <f>AE11</f>
        <v>#REF!</v>
      </c>
      <c r="F23" s="72" t="s">
        <v>6</v>
      </c>
      <c r="G23" s="75" t="e">
        <f>AC11</f>
        <v>#REF!</v>
      </c>
      <c r="H23" s="71" t="e">
        <f>AB14</f>
        <v>#REF!</v>
      </c>
      <c r="I23" s="72" t="s">
        <v>6</v>
      </c>
      <c r="J23" s="73" t="e">
        <f>Z14</f>
        <v>#REF!</v>
      </c>
      <c r="K23" s="74" t="e">
        <f>AE14</f>
        <v>#REF!</v>
      </c>
      <c r="L23" s="72" t="s">
        <v>6</v>
      </c>
      <c r="M23" s="75" t="e">
        <f>AC14</f>
        <v>#REF!</v>
      </c>
      <c r="N23" s="71" t="e">
        <f>AB17</f>
        <v>#REF!</v>
      </c>
      <c r="O23" s="72" t="s">
        <v>6</v>
      </c>
      <c r="P23" s="73" t="e">
        <f>Z17</f>
        <v>#REF!</v>
      </c>
      <c r="Q23" s="74" t="e">
        <f>AE17</f>
        <v>#REF!</v>
      </c>
      <c r="R23" s="72" t="s">
        <v>6</v>
      </c>
      <c r="S23" s="75" t="e">
        <f>AC17</f>
        <v>#REF!</v>
      </c>
      <c r="T23" s="71" t="e">
        <f>AB20</f>
        <v>#REF!</v>
      </c>
      <c r="U23" s="72" t="s">
        <v>6</v>
      </c>
      <c r="V23" s="73" t="e">
        <f>Z20</f>
        <v>#REF!</v>
      </c>
      <c r="W23" s="74" t="e">
        <f>AE20</f>
        <v>#REF!</v>
      </c>
      <c r="X23" s="72" t="s">
        <v>6</v>
      </c>
      <c r="Y23" s="75" t="e">
        <f>AC20</f>
        <v>#REF!</v>
      </c>
      <c r="Z23" s="828"/>
      <c r="AA23" s="829"/>
      <c r="AB23" s="829"/>
      <c r="AC23" s="829"/>
      <c r="AD23" s="829"/>
      <c r="AE23" s="830"/>
      <c r="AF23" s="55" t="e">
        <f>IF(E23="",0,+E23+IF(K23="",0,+K23+IF(Q23="",0,+Q23+IF(W23="",0,+W23))))</f>
        <v>#REF!</v>
      </c>
      <c r="AG23" s="60" t="s">
        <v>6</v>
      </c>
      <c r="AH23" s="57" t="e">
        <f>IF(G23="",0,+G23+IF(M23="",0,+M23+IF(S23="",0,+S23+IF(Y23="",0,+Y23))))</f>
        <v>#REF!</v>
      </c>
      <c r="AI23" s="45"/>
      <c r="AJ23" s="3"/>
      <c r="AK23" s="46"/>
      <c r="AL23" s="537"/>
      <c r="AM23" s="538"/>
      <c r="AN23" s="539" t="e">
        <f>IF(AF23&gt;AH23,IF(AH23=0,9000,AF23/AH23*1000),IF(AF23=0,-9000,AH23/AF23*-1000))</f>
        <v>#REF!</v>
      </c>
      <c r="AO23" s="538" t="e">
        <f>(AF23-AH23)*10000</f>
        <v>#REF!</v>
      </c>
      <c r="AP23" s="538"/>
      <c r="AQ23" s="539" t="e">
        <f>AI24*100000+AO23+AN23+AM22</f>
        <v>#REF!</v>
      </c>
      <c r="AR23" s="800"/>
    </row>
    <row r="24" spans="1:44" ht="16.5" customHeight="1" hidden="1" thickBot="1">
      <c r="A24" s="792"/>
      <c r="B24" s="76" t="e">
        <f>AB12</f>
        <v>#REF!</v>
      </c>
      <c r="C24" s="77" t="s">
        <v>6</v>
      </c>
      <c r="D24" s="78" t="e">
        <f>Z12</f>
        <v>#REF!</v>
      </c>
      <c r="E24" s="79" t="e">
        <f>AE12</f>
        <v>#REF!</v>
      </c>
      <c r="F24" s="77" t="s">
        <v>6</v>
      </c>
      <c r="G24" s="80" t="e">
        <f>AC12</f>
        <v>#REF!</v>
      </c>
      <c r="H24" s="76" t="e">
        <f>AB15</f>
        <v>#REF!</v>
      </c>
      <c r="I24" s="77" t="s">
        <v>6</v>
      </c>
      <c r="J24" s="78" t="e">
        <f>Z15</f>
        <v>#REF!</v>
      </c>
      <c r="K24" s="79" t="e">
        <f>AE15</f>
        <v>#REF!</v>
      </c>
      <c r="L24" s="77" t="s">
        <v>6</v>
      </c>
      <c r="M24" s="80" t="e">
        <f>AC15</f>
        <v>#REF!</v>
      </c>
      <c r="N24" s="76" t="e">
        <f>AB18</f>
        <v>#REF!</v>
      </c>
      <c r="O24" s="77" t="s">
        <v>6</v>
      </c>
      <c r="P24" s="78" t="e">
        <f>Z18</f>
        <v>#REF!</v>
      </c>
      <c r="Q24" s="79" t="e">
        <f>AE18</f>
        <v>#REF!</v>
      </c>
      <c r="R24" s="77" t="s">
        <v>6</v>
      </c>
      <c r="S24" s="80" t="e">
        <f>AC18</f>
        <v>#REF!</v>
      </c>
      <c r="T24" s="76" t="e">
        <f>AB21</f>
        <v>#REF!</v>
      </c>
      <c r="U24" s="77" t="s">
        <v>6</v>
      </c>
      <c r="V24" s="78" t="e">
        <f>Z21</f>
        <v>#REF!</v>
      </c>
      <c r="W24" s="79" t="e">
        <f>AE21</f>
        <v>#REF!</v>
      </c>
      <c r="X24" s="77" t="s">
        <v>6</v>
      </c>
      <c r="Y24" s="80" t="e">
        <f>AC21</f>
        <v>#REF!</v>
      </c>
      <c r="Z24" s="831"/>
      <c r="AA24" s="832"/>
      <c r="AB24" s="832"/>
      <c r="AC24" s="832"/>
      <c r="AD24" s="832"/>
      <c r="AE24" s="833"/>
      <c r="AF24" s="61"/>
      <c r="AG24" s="62"/>
      <c r="AH24" s="63"/>
      <c r="AI24" s="84" t="e">
        <f>E24+K24+Q24+W24</f>
        <v>#REF!</v>
      </c>
      <c r="AJ24" s="39" t="s">
        <v>6</v>
      </c>
      <c r="AK24" s="85" t="e">
        <f>G24+M24+S24+Y24</f>
        <v>#REF!</v>
      </c>
      <c r="AL24" s="540"/>
      <c r="AM24" s="541"/>
      <c r="AN24" s="542"/>
      <c r="AO24" s="541"/>
      <c r="AP24" s="541"/>
      <c r="AQ24" s="542"/>
      <c r="AR24" s="801"/>
    </row>
    <row r="25" ht="9" customHeight="1" hidden="1" thickTop="1"/>
    <row r="26" spans="32:44" s="10" customFormat="1" ht="18" customHeight="1" hidden="1">
      <c r="AF26" s="11">
        <f>AF10+AF13+AF16+AF19</f>
        <v>0</v>
      </c>
      <c r="AG26" s="11"/>
      <c r="AH26" s="11">
        <f>AH10+AH13+AH16+AH19</f>
        <v>0</v>
      </c>
      <c r="AI26" s="11"/>
      <c r="AJ26" s="11"/>
      <c r="AK26" s="11"/>
      <c r="AL26" s="543"/>
      <c r="AM26" s="543"/>
      <c r="AN26" s="544"/>
      <c r="AO26" s="543"/>
      <c r="AP26" s="543"/>
      <c r="AQ26" s="544"/>
      <c r="AR26" s="25">
        <f>IF(AR10="",0,AR10+AR13+AR16+AR19)</f>
        <v>0</v>
      </c>
    </row>
    <row r="27" spans="32:44" s="10" customFormat="1" ht="18" customHeight="1" hidden="1">
      <c r="AF27" s="11">
        <f>AF11+AF14+AF17+AF20</f>
        <v>0</v>
      </c>
      <c r="AG27" s="11"/>
      <c r="AH27" s="11">
        <f>AH11+AH14+AH17+AH20</f>
        <v>0</v>
      </c>
      <c r="AI27" s="11"/>
      <c r="AJ27" s="11"/>
      <c r="AK27" s="11"/>
      <c r="AL27" s="543"/>
      <c r="AM27" s="543"/>
      <c r="AN27" s="544"/>
      <c r="AO27" s="543"/>
      <c r="AP27" s="543"/>
      <c r="AQ27" s="544"/>
      <c r="AR27" s="25"/>
    </row>
    <row r="28" spans="32:44" s="10" customFormat="1" ht="18" customHeight="1" hidden="1">
      <c r="AF28" s="11"/>
      <c r="AG28" s="11"/>
      <c r="AH28" s="11"/>
      <c r="AI28" s="502">
        <f>AI12+AI15+AI18+AI21</f>
        <v>0</v>
      </c>
      <c r="AJ28" s="11"/>
      <c r="AK28" s="502">
        <f>AK12+AK15+AK18+AK21</f>
        <v>0</v>
      </c>
      <c r="AL28" s="545"/>
      <c r="AM28" s="543"/>
      <c r="AN28" s="544"/>
      <c r="AO28" s="543"/>
      <c r="AP28" s="543"/>
      <c r="AQ28" s="544"/>
      <c r="AR28" s="25"/>
    </row>
    <row r="29" spans="1:44" ht="23.25" hidden="1">
      <c r="A29" s="839" t="s">
        <v>44</v>
      </c>
      <c r="B29" s="839"/>
      <c r="C29" s="839"/>
      <c r="D29" s="839"/>
      <c r="E29" s="839"/>
      <c r="F29" s="839"/>
      <c r="G29" s="839"/>
      <c r="H29" s="839"/>
      <c r="I29" s="839"/>
      <c r="J29" s="839"/>
      <c r="K29" s="839"/>
      <c r="L29" s="839"/>
      <c r="M29" s="839"/>
      <c r="N29" s="839"/>
      <c r="O29" s="839"/>
      <c r="P29" s="839"/>
      <c r="Q29" s="839"/>
      <c r="R29" s="839"/>
      <c r="S29" s="839"/>
      <c r="T29" s="839"/>
      <c r="U29" s="839"/>
      <c r="V29" s="839"/>
      <c r="W29" s="839"/>
      <c r="X29" s="839"/>
      <c r="Y29" s="839"/>
      <c r="Z29" s="839"/>
      <c r="AA29" s="839"/>
      <c r="AB29" s="839"/>
      <c r="AC29" s="839"/>
      <c r="AD29" s="839"/>
      <c r="AE29" s="839"/>
      <c r="AF29" s="839"/>
      <c r="AG29" s="839"/>
      <c r="AH29" s="839"/>
      <c r="AI29" s="839"/>
      <c r="AJ29" s="839"/>
      <c r="AK29" s="839"/>
      <c r="AL29" s="839"/>
      <c r="AM29" s="839"/>
      <c r="AN29" s="839"/>
      <c r="AO29" s="839"/>
      <c r="AP29" s="839"/>
      <c r="AQ29" s="839"/>
      <c r="AR29" s="839"/>
    </row>
    <row r="30" ht="6" customHeight="1" thickTop="1"/>
    <row r="31" spans="8:34" ht="20.25">
      <c r="H31" s="6" t="s">
        <v>40</v>
      </c>
      <c r="I31" s="6"/>
      <c r="J31" s="30">
        <f>IF(AR$10=1,A$10,IF(AR$13=1,A$13,IF(AR$16=1,A$16,IF(AR$19=1,A$19,""))))</f>
      </c>
      <c r="K31" s="6"/>
      <c r="L31" s="6"/>
      <c r="M31" s="6"/>
      <c r="AC31" s="30"/>
      <c r="AD31" s="30"/>
      <c r="AE31" s="30"/>
      <c r="AF31" s="1">
        <f>IF(AR$10=1,AI$12,IF(AR$13=1,AI$15,IF(AR$16=1,AI$18,IF(AR$19=1,AI$21,""))))</f>
      </c>
      <c r="AG31" s="1" t="s">
        <v>6</v>
      </c>
      <c r="AH31" s="1">
        <f>IF(AR$10=1,AK$12,IF(AR$13=1,AK$15,IF(AR$16=1,AK$18,IF(AR$19=1,AK$21,""))))</f>
      </c>
    </row>
    <row r="32" spans="8:34" ht="20.25">
      <c r="H32" s="6" t="s">
        <v>41</v>
      </c>
      <c r="I32" s="6"/>
      <c r="J32" s="30">
        <f>IF(AR$10=2,A$10,IF(AR$13=2,A$13,IF(AR$16=2,A$16,IF(AR$19=2,A$19,""))))</f>
      </c>
      <c r="K32" s="6"/>
      <c r="L32" s="6"/>
      <c r="M32" s="6"/>
      <c r="AC32" s="30"/>
      <c r="AD32" s="30"/>
      <c r="AE32" s="30"/>
      <c r="AF32" s="1">
        <f>IF(AR$10=2,AI$12,IF(AR$13=2,AI$15,IF(AR$16=2,AI$18,IF(AR$19=2,AI$21,""))))</f>
      </c>
      <c r="AG32" s="1" t="s">
        <v>6</v>
      </c>
      <c r="AH32" s="1">
        <f>IF(AR$10=2,AK$12,IF(AR$13=2,AK$15,IF(AR$16=2,AK$18,IF(AR$19=2,AK$21,""))))</f>
      </c>
    </row>
    <row r="33" spans="8:34" ht="20.25">
      <c r="H33" s="6" t="s">
        <v>42</v>
      </c>
      <c r="I33" s="6"/>
      <c r="J33" s="30">
        <f>IF(AR$10=3,A$10,IF(AR$13=3,A$13,IF(AR$16=3,A$16,IF(AR$19=3,A$19,""))))</f>
      </c>
      <c r="K33" s="6"/>
      <c r="L33" s="6"/>
      <c r="M33" s="6"/>
      <c r="AC33" s="30"/>
      <c r="AD33" s="30"/>
      <c r="AE33" s="30"/>
      <c r="AF33" s="1">
        <f>IF(AR$10=3,AI$12,IF(AR$13=3,AI$15,IF(AR$16=3,AI$18,IF(AR$19=3,AI$21,""))))</f>
      </c>
      <c r="AG33" s="1" t="s">
        <v>6</v>
      </c>
      <c r="AH33" s="1">
        <f>IF(AR$10=3,AK$12,IF(AR$13=3,AK$15,IF(AR$16=3,AK$18,IF(AR$19=3,AK$21,""))))</f>
      </c>
    </row>
    <row r="34" spans="8:34" ht="20.25">
      <c r="H34" s="6" t="s">
        <v>43</v>
      </c>
      <c r="I34" s="6"/>
      <c r="J34" s="30">
        <f>IF(AR$10=4,A$10,IF(AR$13=4,A$13,IF(AR$16=4,A$16,IF(AR$19=4,A$19,""))))</f>
      </c>
      <c r="K34" s="6"/>
      <c r="L34" s="6"/>
      <c r="M34" s="6"/>
      <c r="AC34" s="30"/>
      <c r="AD34" s="30"/>
      <c r="AE34" s="30"/>
      <c r="AF34" s="1">
        <f>IF(AR$10=4,AI$12,IF(AR$13=4,AI$15,IF(AR$16=4,AI$18,IF(AR$19=4,AI$21,""))))</f>
      </c>
      <c r="AG34" s="1" t="s">
        <v>6</v>
      </c>
      <c r="AH34" s="1">
        <f>IF(AR$10=4,AK$12,IF(AR$13=4,AK$15,IF(AR$16=4,AK$18,IF(AR$19=4,AK$21,""))))</f>
      </c>
    </row>
    <row r="35" spans="10:13" ht="20.25">
      <c r="J35" s="9"/>
      <c r="K35" s="9"/>
      <c r="L35" s="9"/>
      <c r="M35" s="9"/>
    </row>
  </sheetData>
  <sheetProtection sheet="1" objects="1" scenarios="1" selectLockedCells="1"/>
  <mergeCells count="40">
    <mergeCell ref="N6:S6"/>
    <mergeCell ref="T6:Y6"/>
    <mergeCell ref="A5:P5"/>
    <mergeCell ref="H6:M6"/>
    <mergeCell ref="T5:AR5"/>
    <mergeCell ref="A29:AR29"/>
    <mergeCell ref="H7:M9"/>
    <mergeCell ref="N7:S9"/>
    <mergeCell ref="H13:M15"/>
    <mergeCell ref="N16:S18"/>
    <mergeCell ref="C1:AH1"/>
    <mergeCell ref="C3:AH3"/>
    <mergeCell ref="T4:Z4"/>
    <mergeCell ref="AB4:AH4"/>
    <mergeCell ref="D4:N4"/>
    <mergeCell ref="A22:A24"/>
    <mergeCell ref="E12:G12"/>
    <mergeCell ref="Z22:AE24"/>
    <mergeCell ref="T19:Y21"/>
    <mergeCell ref="B11:D11"/>
    <mergeCell ref="AR7:AR9"/>
    <mergeCell ref="B7:G9"/>
    <mergeCell ref="AI9:AK9"/>
    <mergeCell ref="Z7:AE9"/>
    <mergeCell ref="T7:Y9"/>
    <mergeCell ref="A19:A21"/>
    <mergeCell ref="A13:A15"/>
    <mergeCell ref="B12:D12"/>
    <mergeCell ref="B10:D10"/>
    <mergeCell ref="A10:A12"/>
    <mergeCell ref="A16:A18"/>
    <mergeCell ref="AF7:AH7"/>
    <mergeCell ref="AF8:AH8"/>
    <mergeCell ref="AR22:AR24"/>
    <mergeCell ref="AR10:AR12"/>
    <mergeCell ref="AR13:AR15"/>
    <mergeCell ref="E10:G10"/>
    <mergeCell ref="E11:G11"/>
    <mergeCell ref="AR16:AR18"/>
    <mergeCell ref="AR19:AR21"/>
  </mergeCells>
  <printOptions horizontalCentered="1"/>
  <pageMargins left="0.1968503937007874" right="0" top="0.1968503937007874" bottom="0" header="0.5118110236220472" footer="0.5118110236220472"/>
  <pageSetup fitToHeight="1" fitToWidth="1"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9">
    <pageSetUpPr fitToPage="1"/>
  </sheetPr>
  <dimension ref="A1:Z65"/>
  <sheetViews>
    <sheetView zoomScalePageLayoutView="0" workbookViewId="0" topLeftCell="A1">
      <selection activeCell="C15" sqref="C15"/>
    </sheetView>
  </sheetViews>
  <sheetFormatPr defaultColWidth="11.421875" defaultRowHeight="12.75"/>
  <cols>
    <col min="1" max="3" width="6.7109375" style="167" customWidth="1"/>
    <col min="4" max="9" width="11.421875" style="167" customWidth="1"/>
    <col min="10" max="10" width="2.28125" style="167" customWidth="1"/>
    <col min="11" max="16384" width="11.421875" style="167" customWidth="1"/>
  </cols>
  <sheetData>
    <row r="1" spans="5:13" s="189" customFormat="1" ht="33.75" customHeight="1">
      <c r="E1" s="846" t="s">
        <v>85</v>
      </c>
      <c r="F1" s="846"/>
      <c r="G1" s="846"/>
      <c r="H1" s="846"/>
      <c r="I1" s="846"/>
      <c r="J1" s="846"/>
      <c r="K1" s="846"/>
      <c r="L1" s="846"/>
      <c r="M1" s="846"/>
    </row>
    <row r="2" spans="5:13" s="189" customFormat="1" ht="21" customHeight="1">
      <c r="E2" s="847" t="str">
        <f>IF(Mannschaften!D2="","",Mannschaften!D2)</f>
        <v>Ostdeutsche Meisterschaft Halle 13/14</v>
      </c>
      <c r="F2" s="847"/>
      <c r="G2" s="847"/>
      <c r="H2" s="847"/>
      <c r="I2" s="847"/>
      <c r="J2" s="847"/>
      <c r="K2" s="847"/>
      <c r="L2" s="847"/>
      <c r="M2" s="847"/>
    </row>
    <row r="3" s="189" customFormat="1" ht="13.5" customHeight="1"/>
    <row r="4" spans="4:26" s="189" customFormat="1" ht="23.25" customHeight="1">
      <c r="D4" s="190"/>
      <c r="E4" s="848" t="str">
        <f>IF(Mannschaften!F4="","",Mannschaften!F4)</f>
        <v>Kellinghusen</v>
      </c>
      <c r="F4" s="848"/>
      <c r="G4" s="848"/>
      <c r="H4" s="848"/>
      <c r="I4" s="174">
        <f>Mannschaften!K4</f>
        <v>41699</v>
      </c>
      <c r="J4" s="191" t="s">
        <v>76</v>
      </c>
      <c r="K4" s="174">
        <f>Mannschaften!M4</f>
        <v>0</v>
      </c>
      <c r="M4" s="190"/>
      <c r="W4" s="190"/>
      <c r="X4" s="190"/>
      <c r="Y4" s="190"/>
      <c r="Z4" s="190"/>
    </row>
    <row r="5" spans="4:26" s="189" customFormat="1" ht="16.5" customHeight="1">
      <c r="D5" s="190"/>
      <c r="E5" s="173"/>
      <c r="F5" s="173"/>
      <c r="G5" s="173"/>
      <c r="H5" s="173"/>
      <c r="I5" s="192"/>
      <c r="J5" s="191"/>
      <c r="K5" s="192"/>
      <c r="M5" s="190"/>
      <c r="W5" s="190"/>
      <c r="X5" s="190"/>
      <c r="Y5" s="190"/>
      <c r="Z5" s="190"/>
    </row>
    <row r="6" spans="6:9" s="189" customFormat="1" ht="23.25" customHeight="1">
      <c r="F6" s="175"/>
      <c r="G6" s="175" t="str">
        <f>Mannschaften!A5</f>
        <v>Ausrichter:     </v>
      </c>
      <c r="H6" s="175"/>
      <c r="I6" s="175" t="str">
        <f>IF(Mannschaften!I5="","",Mannschaften!I5)</f>
        <v>VfL Kellinghusen</v>
      </c>
    </row>
    <row r="7" spans="6:9" s="189" customFormat="1" ht="12.75" customHeight="1">
      <c r="F7" s="175"/>
      <c r="G7" s="175"/>
      <c r="H7" s="175"/>
      <c r="I7" s="175"/>
    </row>
    <row r="8" spans="1:15" s="189" customFormat="1" ht="21" customHeight="1">
      <c r="A8" s="849" t="s">
        <v>87</v>
      </c>
      <c r="B8" s="849"/>
      <c r="C8" s="849"/>
      <c r="D8" s="849"/>
      <c r="E8" s="849"/>
      <c r="F8" s="849"/>
      <c r="G8" s="849"/>
      <c r="H8" s="849"/>
      <c r="I8" s="849"/>
      <c r="J8" s="849"/>
      <c r="K8" s="849"/>
      <c r="L8" s="849"/>
      <c r="M8" s="849"/>
      <c r="N8" s="849"/>
      <c r="O8" s="849"/>
    </row>
    <row r="9" spans="1:15" s="189" customFormat="1" ht="6" customHeight="1">
      <c r="A9" s="176"/>
      <c r="B9" s="176"/>
      <c r="C9" s="176"/>
      <c r="D9" s="176"/>
      <c r="E9" s="176"/>
      <c r="F9" s="176"/>
      <c r="G9" s="176"/>
      <c r="H9" s="176"/>
      <c r="I9" s="176"/>
      <c r="J9" s="176"/>
      <c r="K9" s="176"/>
      <c r="L9" s="176"/>
      <c r="M9" s="176"/>
      <c r="N9" s="176"/>
      <c r="O9" s="176"/>
    </row>
    <row r="10" spans="1:15" s="189" customFormat="1" ht="26.25">
      <c r="A10" s="175" t="s">
        <v>12</v>
      </c>
      <c r="B10" s="175"/>
      <c r="C10" s="175"/>
      <c r="D10" s="860" t="str">
        <f>Mannschaften!C10</f>
        <v>VfL Kellinghusen</v>
      </c>
      <c r="E10" s="860"/>
      <c r="F10" s="860"/>
      <c r="G10" s="860"/>
      <c r="H10" s="860"/>
      <c r="I10" s="175"/>
      <c r="J10" s="848"/>
      <c r="K10" s="848"/>
      <c r="L10" s="848"/>
      <c r="M10" s="848"/>
      <c r="N10" s="848"/>
      <c r="O10" s="848"/>
    </row>
    <row r="11" s="189" customFormat="1" ht="6" customHeight="1"/>
    <row r="12" spans="6:14" s="189" customFormat="1" ht="18">
      <c r="F12" s="175" t="s">
        <v>112</v>
      </c>
      <c r="G12" s="173" t="str">
        <f>Mannschaften!H3</f>
        <v>W U18</v>
      </c>
      <c r="H12" s="175"/>
      <c r="I12" s="175" t="s">
        <v>91</v>
      </c>
      <c r="L12" s="177" t="str">
        <f>IF(Mannschaften!N3="","",Mannschaften!N3)</f>
        <v>01.07.</v>
      </c>
      <c r="M12" s="178">
        <f>IF(Mannschaften!O3="","",Mannschaften!O3)</f>
        <v>1995</v>
      </c>
      <c r="N12" s="175"/>
    </row>
    <row r="13" s="189" customFormat="1" ht="13.5" thickBot="1"/>
    <row r="14" spans="1:15" s="189" customFormat="1" ht="24.75" customHeight="1" thickBot="1">
      <c r="A14" s="464"/>
      <c r="B14" s="461" t="s">
        <v>73</v>
      </c>
      <c r="C14" s="461" t="s">
        <v>17</v>
      </c>
      <c r="D14" s="861" t="s">
        <v>19</v>
      </c>
      <c r="E14" s="862"/>
      <c r="F14" s="863"/>
      <c r="G14" s="864" t="s">
        <v>88</v>
      </c>
      <c r="H14" s="864"/>
      <c r="I14" s="864" t="s">
        <v>272</v>
      </c>
      <c r="J14" s="864"/>
      <c r="K14" s="864"/>
      <c r="L14" s="465" t="s">
        <v>89</v>
      </c>
      <c r="M14" s="465"/>
      <c r="N14" s="864" t="s">
        <v>90</v>
      </c>
      <c r="O14" s="864"/>
    </row>
    <row r="15" spans="1:15" s="189" customFormat="1" ht="24.75" customHeight="1">
      <c r="A15" s="179">
        <v>1</v>
      </c>
      <c r="B15" s="169"/>
      <c r="C15" s="169"/>
      <c r="D15" s="850"/>
      <c r="E15" s="851"/>
      <c r="F15" s="852"/>
      <c r="G15" s="853"/>
      <c r="H15" s="854"/>
      <c r="I15" s="855"/>
      <c r="J15" s="856"/>
      <c r="K15" s="857"/>
      <c r="L15" s="858"/>
      <c r="M15" s="859"/>
      <c r="N15" s="865"/>
      <c r="O15" s="866"/>
    </row>
    <row r="16" spans="1:15" s="189" customFormat="1" ht="24.75" customHeight="1">
      <c r="A16" s="180">
        <v>2</v>
      </c>
      <c r="B16" s="169"/>
      <c r="C16" s="169"/>
      <c r="D16" s="850"/>
      <c r="E16" s="851"/>
      <c r="F16" s="852"/>
      <c r="G16" s="853"/>
      <c r="H16" s="854"/>
      <c r="I16" s="855"/>
      <c r="J16" s="856"/>
      <c r="K16" s="857"/>
      <c r="L16" s="858"/>
      <c r="M16" s="859"/>
      <c r="N16" s="867"/>
      <c r="O16" s="868"/>
    </row>
    <row r="17" spans="1:15" s="189" customFormat="1" ht="24.75" customHeight="1">
      <c r="A17" s="180">
        <v>3</v>
      </c>
      <c r="B17" s="169"/>
      <c r="C17" s="169"/>
      <c r="D17" s="850"/>
      <c r="E17" s="851"/>
      <c r="F17" s="852"/>
      <c r="G17" s="853"/>
      <c r="H17" s="854"/>
      <c r="I17" s="855"/>
      <c r="J17" s="856"/>
      <c r="K17" s="857"/>
      <c r="L17" s="858"/>
      <c r="M17" s="859"/>
      <c r="N17" s="867"/>
      <c r="O17" s="868"/>
    </row>
    <row r="18" spans="1:15" s="189" customFormat="1" ht="24.75" customHeight="1">
      <c r="A18" s="180">
        <v>4</v>
      </c>
      <c r="B18" s="169"/>
      <c r="C18" s="169"/>
      <c r="D18" s="850"/>
      <c r="E18" s="851"/>
      <c r="F18" s="852"/>
      <c r="G18" s="853"/>
      <c r="H18" s="854"/>
      <c r="I18" s="855"/>
      <c r="J18" s="856"/>
      <c r="K18" s="857"/>
      <c r="L18" s="858"/>
      <c r="M18" s="859"/>
      <c r="N18" s="867"/>
      <c r="O18" s="868"/>
    </row>
    <row r="19" spans="1:15" s="189" customFormat="1" ht="24.75" customHeight="1">
      <c r="A19" s="180">
        <v>5</v>
      </c>
      <c r="B19" s="169"/>
      <c r="C19" s="169"/>
      <c r="D19" s="850"/>
      <c r="E19" s="851"/>
      <c r="F19" s="852"/>
      <c r="G19" s="853"/>
      <c r="H19" s="854"/>
      <c r="I19" s="855"/>
      <c r="J19" s="856"/>
      <c r="K19" s="857"/>
      <c r="L19" s="858"/>
      <c r="M19" s="859"/>
      <c r="N19" s="867"/>
      <c r="O19" s="868"/>
    </row>
    <row r="20" spans="1:15" s="189" customFormat="1" ht="24.75" customHeight="1">
      <c r="A20" s="180">
        <v>6</v>
      </c>
      <c r="B20" s="169"/>
      <c r="C20" s="169"/>
      <c r="D20" s="850"/>
      <c r="E20" s="851"/>
      <c r="F20" s="852"/>
      <c r="G20" s="853"/>
      <c r="H20" s="854"/>
      <c r="I20" s="855"/>
      <c r="J20" s="856"/>
      <c r="K20" s="857"/>
      <c r="L20" s="858"/>
      <c r="M20" s="859"/>
      <c r="N20" s="867"/>
      <c r="O20" s="868"/>
    </row>
    <row r="21" spans="1:15" s="189" customFormat="1" ht="24.75" customHeight="1">
      <c r="A21" s="180">
        <v>7</v>
      </c>
      <c r="B21" s="169"/>
      <c r="C21" s="169"/>
      <c r="D21" s="850"/>
      <c r="E21" s="851"/>
      <c r="F21" s="852"/>
      <c r="G21" s="853"/>
      <c r="H21" s="854"/>
      <c r="I21" s="855"/>
      <c r="J21" s="856"/>
      <c r="K21" s="857"/>
      <c r="L21" s="858"/>
      <c r="M21" s="859"/>
      <c r="N21" s="867"/>
      <c r="O21" s="868"/>
    </row>
    <row r="22" spans="1:15" s="189" customFormat="1" ht="24.75" customHeight="1">
      <c r="A22" s="180">
        <v>8</v>
      </c>
      <c r="B22" s="169"/>
      <c r="C22" s="169"/>
      <c r="D22" s="850"/>
      <c r="E22" s="851"/>
      <c r="F22" s="852"/>
      <c r="G22" s="853"/>
      <c r="H22" s="854"/>
      <c r="I22" s="855"/>
      <c r="J22" s="856"/>
      <c r="K22" s="857"/>
      <c r="L22" s="858"/>
      <c r="M22" s="859"/>
      <c r="N22" s="867"/>
      <c r="O22" s="868"/>
    </row>
    <row r="23" spans="1:15" s="189" customFormat="1" ht="24.75" customHeight="1">
      <c r="A23" s="180">
        <v>9</v>
      </c>
      <c r="B23" s="169"/>
      <c r="C23" s="169"/>
      <c r="D23" s="850"/>
      <c r="E23" s="851"/>
      <c r="F23" s="852"/>
      <c r="G23" s="853"/>
      <c r="H23" s="854"/>
      <c r="I23" s="855"/>
      <c r="J23" s="856"/>
      <c r="K23" s="857"/>
      <c r="L23" s="858"/>
      <c r="M23" s="859"/>
      <c r="N23" s="867"/>
      <c r="O23" s="868"/>
    </row>
    <row r="24" spans="1:15" s="189" customFormat="1" ht="24.75" customHeight="1" thickBot="1">
      <c r="A24" s="181">
        <v>10</v>
      </c>
      <c r="B24" s="170"/>
      <c r="C24" s="170"/>
      <c r="D24" s="869"/>
      <c r="E24" s="870"/>
      <c r="F24" s="871"/>
      <c r="G24" s="872"/>
      <c r="H24" s="873"/>
      <c r="I24" s="874"/>
      <c r="J24" s="875"/>
      <c r="K24" s="876"/>
      <c r="L24" s="877"/>
      <c r="M24" s="878"/>
      <c r="N24" s="879"/>
      <c r="O24" s="880"/>
    </row>
    <row r="25" spans="1:15" s="189" customFormat="1" ht="24.75" customHeight="1">
      <c r="A25" s="463" t="s">
        <v>38</v>
      </c>
      <c r="B25" s="462"/>
      <c r="C25" s="462"/>
      <c r="D25" s="850"/>
      <c r="E25" s="851"/>
      <c r="F25" s="852"/>
      <c r="G25" s="888"/>
      <c r="H25" s="889"/>
      <c r="I25" s="890"/>
      <c r="J25" s="891"/>
      <c r="K25" s="892"/>
      <c r="L25" s="893"/>
      <c r="M25" s="894"/>
      <c r="N25" s="881"/>
      <c r="O25" s="882"/>
    </row>
    <row r="26" spans="1:15" s="189" customFormat="1" ht="24.75" customHeight="1" thickBot="1">
      <c r="A26" s="183" t="s">
        <v>39</v>
      </c>
      <c r="B26" s="170"/>
      <c r="C26" s="170"/>
      <c r="D26" s="850"/>
      <c r="E26" s="851"/>
      <c r="F26" s="852"/>
      <c r="G26" s="872"/>
      <c r="H26" s="873"/>
      <c r="I26" s="883"/>
      <c r="J26" s="884"/>
      <c r="K26" s="885"/>
      <c r="L26" s="886"/>
      <c r="M26" s="887"/>
      <c r="N26" s="879"/>
      <c r="O26" s="880"/>
    </row>
    <row r="27" spans="1:15" s="189" customFormat="1" ht="24.75" customHeight="1" thickBot="1">
      <c r="A27" s="373" t="s">
        <v>194</v>
      </c>
      <c r="B27" s="374"/>
      <c r="C27" s="374"/>
      <c r="D27" s="374"/>
      <c r="E27" s="374"/>
      <c r="F27" s="375"/>
      <c r="G27" s="376">
        <f>G65</f>
      </c>
      <c r="H27" s="218" t="s">
        <v>195</v>
      </c>
      <c r="I27" s="374"/>
      <c r="J27" s="374"/>
      <c r="K27" s="374"/>
      <c r="L27" s="374"/>
      <c r="M27" s="374"/>
      <c r="N27" s="374"/>
      <c r="O27" s="375"/>
    </row>
    <row r="28" spans="11:13" ht="12.75" hidden="1">
      <c r="K28" s="171">
        <f>IF(L12="31.12.",31,IF(L12="01.01.",1,IF(L12="01.07.",1,30)))</f>
        <v>1</v>
      </c>
      <c r="L28" s="171">
        <f>IF(L12="31.12.",12,IF(L12="01.01.",1,IF(L12="01.07.",7,6)))</f>
        <v>7</v>
      </c>
      <c r="M28" s="171">
        <f>M12</f>
        <v>1995</v>
      </c>
    </row>
    <row r="29" spans="4:15" ht="12.75" hidden="1">
      <c r="D29" s="172">
        <f>IF(G15="","",G15)</f>
      </c>
      <c r="E29" s="172">
        <f>IF(D29="","",D29+1)</f>
      </c>
      <c r="F29" s="171">
        <f>IF(D29="","",DAY(D29))</f>
      </c>
      <c r="G29" s="171">
        <f>IF(D29="","",MONTH(D29))</f>
      </c>
      <c r="H29" s="167">
        <f>IF(D29="","",YEAR(D29))</f>
      </c>
      <c r="K29" s="167">
        <f>IF(D29="","",$K$28-F29)</f>
      </c>
      <c r="L29" s="167">
        <f aca="true" t="shared" si="0" ref="L29:L38">IF(D29="","",$L$28-G29)</f>
      </c>
      <c r="M29" s="167">
        <f aca="true" t="shared" si="1" ref="M29:M38">IF(D29="","",$M$28-H29)</f>
      </c>
      <c r="N29" s="167" t="e">
        <f>K29+(L29*100)+(M29*10000)</f>
        <v>#VALUE!</v>
      </c>
      <c r="O29" s="167" t="e">
        <f>IF(Mannschaften!H$3=Mannschaften!K$168,N29,IF(Mannschaften!H$3=Mannschaften!K$169,N29,IF(Mannschaften!H$3=Mannschaften!K$170,N29,IF(Mannschaften!H$3=Mannschaften!K$171,N29,IF(Mannschaften!H$3=Mannschaften!K$172,N29,N29*-1)))))</f>
        <v>#VALUE!</v>
      </c>
    </row>
    <row r="30" spans="4:15" ht="12.75" hidden="1">
      <c r="D30" s="172">
        <f aca="true" t="shared" si="2" ref="D30:D38">IF(G16="","",G16)</f>
      </c>
      <c r="E30" s="172">
        <f aca="true" t="shared" si="3" ref="E30:E38">IF(D30="","",D30+1)</f>
      </c>
      <c r="F30" s="171">
        <f aca="true" t="shared" si="4" ref="F30:F38">IF(D30="","",DAY(D30))</f>
      </c>
      <c r="G30" s="171">
        <f aca="true" t="shared" si="5" ref="G30:G38">IF(D30="","",MONTH(D30))</f>
      </c>
      <c r="H30" s="167">
        <f aca="true" t="shared" si="6" ref="H30:H38">IF(D30="","",YEAR(D30))</f>
      </c>
      <c r="K30" s="167">
        <f aca="true" t="shared" si="7" ref="K30:K35">IF(D30="","",$K$28-F30)</f>
      </c>
      <c r="L30" s="167">
        <f t="shared" si="0"/>
      </c>
      <c r="M30" s="167">
        <f t="shared" si="1"/>
      </c>
      <c r="N30" s="167" t="e">
        <f aca="true" t="shared" si="8" ref="N30:N35">K30+(L30*100)+(M30*10000)</f>
        <v>#VALUE!</v>
      </c>
      <c r="O30" s="167" t="e">
        <f>IF(Mannschaften!H$3=Mannschaften!K$168,N30,IF(Mannschaften!H$3=Mannschaften!K$169,N30,IF(Mannschaften!H$3=Mannschaften!K$170,N30,IF(Mannschaften!H$3=Mannschaften!K$171,N30,IF(Mannschaften!H$3=Mannschaften!K$172,N30,N30*-1)))))</f>
        <v>#VALUE!</v>
      </c>
    </row>
    <row r="31" spans="4:15" ht="12.75" hidden="1">
      <c r="D31" s="172">
        <f t="shared" si="2"/>
      </c>
      <c r="E31" s="172">
        <f t="shared" si="3"/>
      </c>
      <c r="F31" s="171">
        <f t="shared" si="4"/>
      </c>
      <c r="G31" s="171">
        <f t="shared" si="5"/>
      </c>
      <c r="H31" s="167">
        <f t="shared" si="6"/>
      </c>
      <c r="K31" s="167">
        <f t="shared" si="7"/>
      </c>
      <c r="L31" s="167">
        <f t="shared" si="0"/>
      </c>
      <c r="M31" s="167">
        <f t="shared" si="1"/>
      </c>
      <c r="N31" s="167" t="e">
        <f t="shared" si="8"/>
        <v>#VALUE!</v>
      </c>
      <c r="O31" s="167" t="e">
        <f>IF(Mannschaften!H$3=Mannschaften!K$168,N31,IF(Mannschaften!H$3=Mannschaften!K$169,N31,IF(Mannschaften!H$3=Mannschaften!K$170,N31,IF(Mannschaften!H$3=Mannschaften!K$171,N31,IF(Mannschaften!H$3=Mannschaften!K$172,N31,N31*-1)))))</f>
        <v>#VALUE!</v>
      </c>
    </row>
    <row r="32" spans="4:15" ht="12.75" hidden="1">
      <c r="D32" s="172">
        <f t="shared" si="2"/>
      </c>
      <c r="E32" s="172">
        <f t="shared" si="3"/>
      </c>
      <c r="F32" s="171">
        <f t="shared" si="4"/>
      </c>
      <c r="G32" s="171">
        <f t="shared" si="5"/>
      </c>
      <c r="H32" s="167">
        <f t="shared" si="6"/>
      </c>
      <c r="K32" s="167">
        <f t="shared" si="7"/>
      </c>
      <c r="L32" s="167">
        <f t="shared" si="0"/>
      </c>
      <c r="M32" s="167">
        <f t="shared" si="1"/>
      </c>
      <c r="N32" s="167" t="e">
        <f t="shared" si="8"/>
        <v>#VALUE!</v>
      </c>
      <c r="O32" s="167" t="e">
        <f>IF(Mannschaften!H$3=Mannschaften!K$168,N32,IF(Mannschaften!H$3=Mannschaften!K$169,N32,IF(Mannschaften!H$3=Mannschaften!K$170,N32,IF(Mannschaften!H$3=Mannschaften!K$171,N32,IF(Mannschaften!H$3=Mannschaften!K$172,N32,N32*-1)))))</f>
        <v>#VALUE!</v>
      </c>
    </row>
    <row r="33" spans="4:15" ht="12.75" hidden="1">
      <c r="D33" s="172">
        <f t="shared" si="2"/>
      </c>
      <c r="E33" s="172">
        <f t="shared" si="3"/>
      </c>
      <c r="F33" s="171">
        <f t="shared" si="4"/>
      </c>
      <c r="G33" s="171">
        <f t="shared" si="5"/>
      </c>
      <c r="H33" s="167">
        <f t="shared" si="6"/>
      </c>
      <c r="K33" s="167">
        <f t="shared" si="7"/>
      </c>
      <c r="L33" s="167">
        <f t="shared" si="0"/>
      </c>
      <c r="M33" s="167">
        <f t="shared" si="1"/>
      </c>
      <c r="N33" s="167" t="e">
        <f t="shared" si="8"/>
        <v>#VALUE!</v>
      </c>
      <c r="O33" s="167" t="e">
        <f>IF(Mannschaften!H$3=Mannschaften!K$168,N33,IF(Mannschaften!H$3=Mannschaften!K$169,N33,IF(Mannschaften!H$3=Mannschaften!K$170,N33,IF(Mannschaften!H$3=Mannschaften!K$171,N33,IF(Mannschaften!H$3=Mannschaften!K$172,N33,N33*-1)))))</f>
        <v>#VALUE!</v>
      </c>
    </row>
    <row r="34" spans="4:15" ht="12.75" hidden="1">
      <c r="D34" s="172">
        <f>IF(G20="","",G20)</f>
      </c>
      <c r="E34" s="172">
        <f t="shared" si="3"/>
      </c>
      <c r="F34" s="171">
        <f t="shared" si="4"/>
      </c>
      <c r="G34" s="171">
        <f t="shared" si="5"/>
      </c>
      <c r="H34" s="167">
        <f t="shared" si="6"/>
      </c>
      <c r="K34" s="167">
        <f t="shared" si="7"/>
      </c>
      <c r="L34" s="167">
        <f t="shared" si="0"/>
      </c>
      <c r="M34" s="167">
        <f t="shared" si="1"/>
      </c>
      <c r="N34" s="167" t="e">
        <f t="shared" si="8"/>
        <v>#VALUE!</v>
      </c>
      <c r="O34" s="167" t="e">
        <f>IF(Mannschaften!H$3=Mannschaften!K$168,N34,IF(Mannschaften!H$3=Mannschaften!K$169,N34,IF(Mannschaften!H$3=Mannschaften!K$170,N34,IF(Mannschaften!H$3=Mannschaften!K$171,N34,IF(Mannschaften!H$3=Mannschaften!K$172,N34,N34*-1)))))</f>
        <v>#VALUE!</v>
      </c>
    </row>
    <row r="35" spans="4:15" ht="12.75" hidden="1">
      <c r="D35" s="172">
        <f>IF(G21="","",G21)</f>
      </c>
      <c r="E35" s="172">
        <f t="shared" si="3"/>
      </c>
      <c r="F35" s="171">
        <f t="shared" si="4"/>
      </c>
      <c r="G35" s="171">
        <f t="shared" si="5"/>
      </c>
      <c r="H35" s="167">
        <f t="shared" si="6"/>
      </c>
      <c r="K35" s="167">
        <f t="shared" si="7"/>
      </c>
      <c r="L35" s="167">
        <f t="shared" si="0"/>
      </c>
      <c r="M35" s="167">
        <f t="shared" si="1"/>
      </c>
      <c r="N35" s="167" t="e">
        <f t="shared" si="8"/>
        <v>#VALUE!</v>
      </c>
      <c r="O35" s="167" t="e">
        <f>IF(Mannschaften!H$3=Mannschaften!K$168,N35,IF(Mannschaften!H$3=Mannschaften!K$169,N35,IF(Mannschaften!H$3=Mannschaften!K$170,N35,IF(Mannschaften!H$3=Mannschaften!K$171,N35,IF(Mannschaften!H$3=Mannschaften!K$172,N35,N35*-1)))))</f>
        <v>#VALUE!</v>
      </c>
    </row>
    <row r="36" spans="4:15" ht="12.75" hidden="1">
      <c r="D36" s="172">
        <f t="shared" si="2"/>
      </c>
      <c r="E36" s="172">
        <f t="shared" si="3"/>
      </c>
      <c r="F36" s="171">
        <f t="shared" si="4"/>
      </c>
      <c r="G36" s="171">
        <f t="shared" si="5"/>
      </c>
      <c r="H36" s="167">
        <f t="shared" si="6"/>
      </c>
      <c r="K36" s="167">
        <f>IF(D36="","",$K$28-F36)</f>
      </c>
      <c r="L36" s="167">
        <f t="shared" si="0"/>
      </c>
      <c r="M36" s="167">
        <f t="shared" si="1"/>
      </c>
      <c r="N36" s="167" t="e">
        <f>K36+(L36*100)+(M36*10000)</f>
        <v>#VALUE!</v>
      </c>
      <c r="O36" s="167" t="e">
        <f>IF(Mannschaften!H$3=Mannschaften!K$168,N36,IF(Mannschaften!H$3=Mannschaften!K$169,N36,IF(Mannschaften!H$3=Mannschaften!K$170,N36,IF(Mannschaften!H$3=Mannschaften!K$171,N36,IF(Mannschaften!H$3=Mannschaften!K$172,N36,N36*-1)))))</f>
        <v>#VALUE!</v>
      </c>
    </row>
    <row r="37" spans="4:15" ht="12.75" hidden="1">
      <c r="D37" s="172">
        <f t="shared" si="2"/>
      </c>
      <c r="E37" s="172">
        <f t="shared" si="3"/>
      </c>
      <c r="F37" s="171">
        <f t="shared" si="4"/>
      </c>
      <c r="G37" s="171">
        <f t="shared" si="5"/>
      </c>
      <c r="H37" s="167">
        <f t="shared" si="6"/>
      </c>
      <c r="K37" s="167">
        <f>IF(D37="","",$K$28-F37)</f>
      </c>
      <c r="L37" s="167">
        <f t="shared" si="0"/>
      </c>
      <c r="M37" s="167">
        <f t="shared" si="1"/>
      </c>
      <c r="N37" s="167" t="e">
        <f>K37+(L37*100)+(M37*10000)</f>
        <v>#VALUE!</v>
      </c>
      <c r="O37" s="167" t="e">
        <f>IF(Mannschaften!H$3=Mannschaften!K$168,N37,IF(Mannschaften!H$3=Mannschaften!K$169,N37,IF(Mannschaften!H$3=Mannschaften!K$170,N37,IF(Mannschaften!H$3=Mannschaften!K$171,N37,IF(Mannschaften!H$3=Mannschaften!K$172,N37,N37*-1)))))</f>
        <v>#VALUE!</v>
      </c>
    </row>
    <row r="38" spans="4:15" ht="12.75" hidden="1">
      <c r="D38" s="172">
        <f t="shared" si="2"/>
      </c>
      <c r="E38" s="172">
        <f t="shared" si="3"/>
      </c>
      <c r="F38" s="171">
        <f t="shared" si="4"/>
      </c>
      <c r="G38" s="171">
        <f t="shared" si="5"/>
      </c>
      <c r="H38" s="167">
        <f t="shared" si="6"/>
      </c>
      <c r="K38" s="167">
        <f>IF(D38="","",$K$28-F38)</f>
      </c>
      <c r="L38" s="167">
        <f t="shared" si="0"/>
      </c>
      <c r="M38" s="167">
        <f t="shared" si="1"/>
      </c>
      <c r="N38" s="167" t="e">
        <f>K38+(L38*100)+(M38*10000)</f>
        <v>#VALUE!</v>
      </c>
      <c r="O38" s="167" t="e">
        <f>IF(Mannschaften!H$3=Mannschaften!K$168,N38,IF(Mannschaften!H$3=Mannschaften!K$169,N38,IF(Mannschaften!H$3=Mannschaften!K$170,N38,IF(Mannschaften!H$3=Mannschaften!K$171,N38,IF(Mannschaften!H$3=Mannschaften!K$172,N38,N38*-1)))))</f>
        <v>#VALUE!</v>
      </c>
    </row>
    <row r="39" ht="12.75" hidden="1"/>
    <row r="40" spans="4:9" ht="12.75" hidden="1">
      <c r="D40" s="167">
        <f>DAY(Mannschaften!K4)</f>
        <v>1</v>
      </c>
      <c r="E40" s="167">
        <f>MONTH(Mannschaften!K4)</f>
        <v>3</v>
      </c>
      <c r="H40" s="167">
        <f>DAY(Mannschaften!M4)</f>
        <v>0</v>
      </c>
      <c r="I40" s="167">
        <f>MONTH(Mannschaften!M4)</f>
        <v>1</v>
      </c>
    </row>
    <row r="41" spans="4:11" ht="12.75" hidden="1">
      <c r="D41" s="171">
        <f aca="true" t="shared" si="9" ref="D41:D50">IF($D$40=F29,1,0)</f>
        <v>0</v>
      </c>
      <c r="E41" s="171">
        <f aca="true" t="shared" si="10" ref="E41:E50">IF($E$40=G29,1,0)</f>
        <v>0</v>
      </c>
      <c r="F41" s="171"/>
      <c r="G41" s="171">
        <f>D41+E41</f>
        <v>0</v>
      </c>
      <c r="H41" s="171">
        <f aca="true" t="shared" si="11" ref="H41:H50">IF($H$40=F29,1,0)</f>
        <v>0</v>
      </c>
      <c r="I41" s="171">
        <f aca="true" t="shared" si="12" ref="I41:I50">IF($I$40=G29,1,0)</f>
        <v>0</v>
      </c>
      <c r="K41" s="171">
        <f>H41+I41</f>
        <v>0</v>
      </c>
    </row>
    <row r="42" spans="4:11" ht="12.75" hidden="1">
      <c r="D42" s="171">
        <f t="shared" si="9"/>
        <v>0</v>
      </c>
      <c r="E42" s="171">
        <f t="shared" si="10"/>
        <v>0</v>
      </c>
      <c r="F42" s="171"/>
      <c r="G42" s="171">
        <f aca="true" t="shared" si="13" ref="G42:G50">D42+E42</f>
        <v>0</v>
      </c>
      <c r="H42" s="171">
        <f t="shared" si="11"/>
        <v>0</v>
      </c>
      <c r="I42" s="171">
        <f t="shared" si="12"/>
        <v>0</v>
      </c>
      <c r="K42" s="171">
        <f aca="true" t="shared" si="14" ref="K42:K50">H42+I42</f>
        <v>0</v>
      </c>
    </row>
    <row r="43" spans="4:11" ht="12.75" hidden="1">
      <c r="D43" s="171">
        <f t="shared" si="9"/>
        <v>0</v>
      </c>
      <c r="E43" s="171">
        <f t="shared" si="10"/>
        <v>0</v>
      </c>
      <c r="F43" s="171"/>
      <c r="G43" s="171">
        <f t="shared" si="13"/>
        <v>0</v>
      </c>
      <c r="H43" s="171">
        <f t="shared" si="11"/>
        <v>0</v>
      </c>
      <c r="I43" s="171">
        <f t="shared" si="12"/>
        <v>0</v>
      </c>
      <c r="K43" s="171">
        <f t="shared" si="14"/>
        <v>0</v>
      </c>
    </row>
    <row r="44" spans="4:11" ht="12.75" hidden="1">
      <c r="D44" s="171">
        <f t="shared" si="9"/>
        <v>0</v>
      </c>
      <c r="E44" s="171">
        <f t="shared" si="10"/>
        <v>0</v>
      </c>
      <c r="F44" s="171"/>
      <c r="G44" s="171">
        <f t="shared" si="13"/>
        <v>0</v>
      </c>
      <c r="H44" s="171">
        <f t="shared" si="11"/>
        <v>0</v>
      </c>
      <c r="I44" s="171">
        <f t="shared" si="12"/>
        <v>0</v>
      </c>
      <c r="K44" s="171">
        <f t="shared" si="14"/>
        <v>0</v>
      </c>
    </row>
    <row r="45" spans="4:11" ht="12.75" hidden="1">
      <c r="D45" s="171">
        <f t="shared" si="9"/>
        <v>0</v>
      </c>
      <c r="E45" s="171">
        <f t="shared" si="10"/>
        <v>0</v>
      </c>
      <c r="F45" s="171"/>
      <c r="G45" s="171">
        <f t="shared" si="13"/>
        <v>0</v>
      </c>
      <c r="H45" s="171">
        <f t="shared" si="11"/>
        <v>0</v>
      </c>
      <c r="I45" s="171">
        <f t="shared" si="12"/>
        <v>0</v>
      </c>
      <c r="K45" s="171">
        <f t="shared" si="14"/>
        <v>0</v>
      </c>
    </row>
    <row r="46" spans="4:11" ht="12.75" hidden="1">
      <c r="D46" s="171">
        <f t="shared" si="9"/>
        <v>0</v>
      </c>
      <c r="E46" s="171">
        <f t="shared" si="10"/>
        <v>0</v>
      </c>
      <c r="F46" s="171"/>
      <c r="G46" s="171">
        <f t="shared" si="13"/>
        <v>0</v>
      </c>
      <c r="H46" s="171">
        <f t="shared" si="11"/>
        <v>0</v>
      </c>
      <c r="I46" s="171">
        <f t="shared" si="12"/>
        <v>0</v>
      </c>
      <c r="K46" s="171">
        <f t="shared" si="14"/>
        <v>0</v>
      </c>
    </row>
    <row r="47" spans="4:11" ht="12.75" hidden="1">
      <c r="D47" s="171">
        <f t="shared" si="9"/>
        <v>0</v>
      </c>
      <c r="E47" s="171">
        <f t="shared" si="10"/>
        <v>0</v>
      </c>
      <c r="F47" s="171"/>
      <c r="G47" s="171">
        <f t="shared" si="13"/>
        <v>0</v>
      </c>
      <c r="H47" s="171">
        <f t="shared" si="11"/>
        <v>0</v>
      </c>
      <c r="I47" s="171">
        <f t="shared" si="12"/>
        <v>0</v>
      </c>
      <c r="K47" s="171">
        <f t="shared" si="14"/>
        <v>0</v>
      </c>
    </row>
    <row r="48" spans="4:11" ht="12.75" hidden="1">
      <c r="D48" s="171">
        <f t="shared" si="9"/>
        <v>0</v>
      </c>
      <c r="E48" s="171">
        <f t="shared" si="10"/>
        <v>0</v>
      </c>
      <c r="F48" s="171"/>
      <c r="G48" s="171">
        <f t="shared" si="13"/>
        <v>0</v>
      </c>
      <c r="H48" s="171">
        <f t="shared" si="11"/>
        <v>0</v>
      </c>
      <c r="I48" s="171">
        <f t="shared" si="12"/>
        <v>0</v>
      </c>
      <c r="K48" s="171">
        <f t="shared" si="14"/>
        <v>0</v>
      </c>
    </row>
    <row r="49" spans="4:11" ht="12.75" hidden="1">
      <c r="D49" s="171">
        <f t="shared" si="9"/>
        <v>0</v>
      </c>
      <c r="E49" s="171">
        <f t="shared" si="10"/>
        <v>0</v>
      </c>
      <c r="F49" s="171"/>
      <c r="G49" s="171">
        <f t="shared" si="13"/>
        <v>0</v>
      </c>
      <c r="H49" s="171">
        <f t="shared" si="11"/>
        <v>0</v>
      </c>
      <c r="I49" s="171">
        <f t="shared" si="12"/>
        <v>0</v>
      </c>
      <c r="K49" s="171">
        <f t="shared" si="14"/>
        <v>0</v>
      </c>
    </row>
    <row r="50" spans="4:11" ht="12.75" hidden="1">
      <c r="D50" s="171">
        <f t="shared" si="9"/>
        <v>0</v>
      </c>
      <c r="E50" s="171">
        <f t="shared" si="10"/>
        <v>0</v>
      </c>
      <c r="F50" s="171"/>
      <c r="G50" s="171">
        <f t="shared" si="13"/>
        <v>0</v>
      </c>
      <c r="H50" s="171">
        <f t="shared" si="11"/>
        <v>0</v>
      </c>
      <c r="I50" s="171">
        <f t="shared" si="12"/>
        <v>0</v>
      </c>
      <c r="K50" s="171">
        <f t="shared" si="14"/>
        <v>0</v>
      </c>
    </row>
    <row r="51" ht="12.75" hidden="1"/>
    <row r="52" ht="12.75" hidden="1"/>
    <row r="53" ht="12.75" hidden="1"/>
    <row r="54" spans="7:8" ht="12.75" hidden="1">
      <c r="G54" s="171">
        <f>IF(G15="","",I$4-G15)</f>
      </c>
      <c r="H54" s="167">
        <f>IF(G54="",0,1)</f>
        <v>0</v>
      </c>
    </row>
    <row r="55" spans="7:8" ht="12.75" hidden="1">
      <c r="G55" s="171">
        <f aca="true" t="shared" si="15" ref="G55:G63">IF(G16="","",I$4-G16)</f>
      </c>
      <c r="H55" s="167">
        <f aca="true" t="shared" si="16" ref="H55:H63">IF(G55="",0,1)</f>
        <v>0</v>
      </c>
    </row>
    <row r="56" spans="7:8" ht="12.75" hidden="1">
      <c r="G56" s="171">
        <f t="shared" si="15"/>
      </c>
      <c r="H56" s="167">
        <f t="shared" si="16"/>
        <v>0</v>
      </c>
    </row>
    <row r="57" spans="7:8" ht="12.75" hidden="1">
      <c r="G57" s="171">
        <f t="shared" si="15"/>
      </c>
      <c r="H57" s="167">
        <f t="shared" si="16"/>
        <v>0</v>
      </c>
    </row>
    <row r="58" spans="7:8" ht="12.75" hidden="1">
      <c r="G58" s="171">
        <f t="shared" si="15"/>
      </c>
      <c r="H58" s="167">
        <f t="shared" si="16"/>
        <v>0</v>
      </c>
    </row>
    <row r="59" spans="7:8" ht="12.75" hidden="1">
      <c r="G59" s="171">
        <f t="shared" si="15"/>
      </c>
      <c r="H59" s="167">
        <f t="shared" si="16"/>
        <v>0</v>
      </c>
    </row>
    <row r="60" spans="7:8" ht="12.75" hidden="1">
      <c r="G60" s="171">
        <f t="shared" si="15"/>
      </c>
      <c r="H60" s="167">
        <f t="shared" si="16"/>
        <v>0</v>
      </c>
    </row>
    <row r="61" spans="7:8" ht="12.75" hidden="1">
      <c r="G61" s="171">
        <f t="shared" si="15"/>
      </c>
      <c r="H61" s="167">
        <f t="shared" si="16"/>
        <v>0</v>
      </c>
    </row>
    <row r="62" spans="7:8" ht="12.75" hidden="1">
      <c r="G62" s="171">
        <f t="shared" si="15"/>
      </c>
      <c r="H62" s="167">
        <f t="shared" si="16"/>
        <v>0</v>
      </c>
    </row>
    <row r="63" spans="7:8" ht="12.75" hidden="1">
      <c r="G63" s="171">
        <f t="shared" si="15"/>
      </c>
      <c r="H63" s="167">
        <f t="shared" si="16"/>
        <v>0</v>
      </c>
    </row>
    <row r="64" spans="7:8" ht="12.75" hidden="1">
      <c r="G64" s="171"/>
      <c r="H64" s="167">
        <f>SUM(H54:H63)</f>
        <v>0</v>
      </c>
    </row>
    <row r="65" ht="12.75" hidden="1">
      <c r="G65" s="216">
        <f>IF(H64=0,"",SUM(G54:G63)/365/H64)</f>
      </c>
    </row>
    <row r="66" ht="12.75" hidden="1"/>
  </sheetData>
  <sheetProtection sheet="1" objects="1" scenarios="1" selectLockedCells="1"/>
  <mergeCells count="70">
    <mergeCell ref="N25:O25"/>
    <mergeCell ref="D26:F26"/>
    <mergeCell ref="G26:H26"/>
    <mergeCell ref="I26:K26"/>
    <mergeCell ref="L26:M26"/>
    <mergeCell ref="N26:O26"/>
    <mergeCell ref="D25:F25"/>
    <mergeCell ref="G25:H25"/>
    <mergeCell ref="I25:K25"/>
    <mergeCell ref="L25:M25"/>
    <mergeCell ref="D23:F23"/>
    <mergeCell ref="G23:H23"/>
    <mergeCell ref="N23:O23"/>
    <mergeCell ref="D24:F24"/>
    <mergeCell ref="G24:H24"/>
    <mergeCell ref="I24:K24"/>
    <mergeCell ref="L24:M24"/>
    <mergeCell ref="N24:O24"/>
    <mergeCell ref="I23:K23"/>
    <mergeCell ref="L23:M23"/>
    <mergeCell ref="N21:O21"/>
    <mergeCell ref="D22:F22"/>
    <mergeCell ref="G22:H22"/>
    <mergeCell ref="I22:K22"/>
    <mergeCell ref="L22:M22"/>
    <mergeCell ref="N22:O22"/>
    <mergeCell ref="D21:F21"/>
    <mergeCell ref="G21:H21"/>
    <mergeCell ref="I21:K21"/>
    <mergeCell ref="L21:M21"/>
    <mergeCell ref="N19:O19"/>
    <mergeCell ref="D20:F20"/>
    <mergeCell ref="G20:H20"/>
    <mergeCell ref="I20:K20"/>
    <mergeCell ref="L20:M20"/>
    <mergeCell ref="N20:O20"/>
    <mergeCell ref="D19:F19"/>
    <mergeCell ref="G19:H19"/>
    <mergeCell ref="I19:K19"/>
    <mergeCell ref="L19:M19"/>
    <mergeCell ref="N17:O17"/>
    <mergeCell ref="D18:F18"/>
    <mergeCell ref="G18:H18"/>
    <mergeCell ref="I18:K18"/>
    <mergeCell ref="L18:M18"/>
    <mergeCell ref="N18:O18"/>
    <mergeCell ref="D17:F17"/>
    <mergeCell ref="G17:H17"/>
    <mergeCell ref="I17:K17"/>
    <mergeCell ref="L17:M17"/>
    <mergeCell ref="D14:F14"/>
    <mergeCell ref="G14:H14"/>
    <mergeCell ref="I14:K14"/>
    <mergeCell ref="N14:O14"/>
    <mergeCell ref="N15:O15"/>
    <mergeCell ref="D16:F16"/>
    <mergeCell ref="G16:H16"/>
    <mergeCell ref="I16:K16"/>
    <mergeCell ref="L16:M16"/>
    <mergeCell ref="N16:O16"/>
    <mergeCell ref="E1:M1"/>
    <mergeCell ref="E2:M2"/>
    <mergeCell ref="E4:H4"/>
    <mergeCell ref="A8:O8"/>
    <mergeCell ref="D15:F15"/>
    <mergeCell ref="G15:H15"/>
    <mergeCell ref="I15:K15"/>
    <mergeCell ref="L15:M15"/>
    <mergeCell ref="D10:H10"/>
    <mergeCell ref="J10:O10"/>
  </mergeCells>
  <conditionalFormatting sqref="D15:F26">
    <cfRule type="expression" priority="1" dxfId="2" stopIfTrue="1">
      <formula>$O29&lt;0</formula>
    </cfRule>
    <cfRule type="expression" priority="2" dxfId="0" stopIfTrue="1">
      <formula>$K41=2</formula>
    </cfRule>
    <cfRule type="expression" priority="3" dxfId="0" stopIfTrue="1">
      <formula>$G41=2</formula>
    </cfRule>
  </conditionalFormatting>
  <printOptions horizontalCentered="1"/>
  <pageMargins left="0.3937007874015748" right="0.1968503937007874" top="0.3937007874015748" bottom="0" header="0.5118110236220472" footer="0.5118110236220472"/>
  <pageSetup fitToHeight="1" fitToWidth="1" horizontalDpi="600" verticalDpi="600" orientation="landscape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Siegfried Linke</dc:creator>
  <cp:keywords/>
  <dc:description/>
  <cp:lastModifiedBy>Dörte</cp:lastModifiedBy>
  <cp:lastPrinted>2011-06-21T09:42:16Z</cp:lastPrinted>
  <dcterms:created xsi:type="dcterms:W3CDTF">2006-09-04T11:05:59Z</dcterms:created>
  <dcterms:modified xsi:type="dcterms:W3CDTF">2014-02-19T20:29:33Z</dcterms:modified>
  <cp:category/>
  <cp:version/>
  <cp:contentType/>
  <cp:contentStatus/>
</cp:coreProperties>
</file>